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UVA CER e inflación" sheetId="1" r:id="rId1"/>
    <sheet name="Cálculo CER" sheetId="4" r:id="rId2"/>
  </sheets>
  <calcPr calcId="125725"/>
</workbook>
</file>

<file path=xl/calcChain.xml><?xml version="1.0" encoding="utf-8"?>
<calcChain xmlns="http://schemas.openxmlformats.org/spreadsheetml/2006/main">
  <c r="F32" i="1"/>
  <c r="F38"/>
  <c r="F39"/>
  <c r="R80"/>
  <c r="S80"/>
  <c r="V80"/>
  <c r="T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T81"/>
  <c r="U81" s="1"/>
  <c r="V81" s="1"/>
  <c r="W81" s="1"/>
  <c r="T82"/>
  <c r="U82" s="1"/>
  <c r="V82" s="1"/>
  <c r="W82" s="1"/>
  <c r="T83"/>
  <c r="U83" s="1"/>
  <c r="V83" s="1"/>
  <c r="W83" s="1"/>
  <c r="T84"/>
  <c r="U84" s="1"/>
  <c r="V84" s="1"/>
  <c r="W84" s="1"/>
  <c r="T85"/>
  <c r="U85" s="1"/>
  <c r="V85" s="1"/>
  <c r="W85" s="1"/>
  <c r="T86"/>
  <c r="U86" s="1"/>
  <c r="V86" s="1"/>
  <c r="W86" s="1"/>
  <c r="T87"/>
  <c r="U87" s="1"/>
  <c r="V87" s="1"/>
  <c r="W87" s="1"/>
  <c r="T88"/>
  <c r="U88" s="1"/>
  <c r="V88" s="1"/>
  <c r="W88" s="1"/>
  <c r="T89"/>
  <c r="U89" s="1"/>
  <c r="V89" s="1"/>
  <c r="W89" s="1"/>
  <c r="T90"/>
  <c r="U90" s="1"/>
  <c r="V90" s="1"/>
  <c r="W90" s="1"/>
  <c r="T91"/>
  <c r="U91" s="1"/>
  <c r="V91" s="1"/>
  <c r="W91" s="1"/>
  <c r="T92"/>
  <c r="U92" s="1"/>
  <c r="V92" s="1"/>
  <c r="W92" s="1"/>
  <c r="T93"/>
  <c r="U93" s="1"/>
  <c r="V93" s="1"/>
  <c r="W93" s="1"/>
  <c r="T94"/>
  <c r="U94" s="1"/>
  <c r="V94" s="1"/>
  <c r="W94" s="1"/>
  <c r="T95"/>
  <c r="U95" s="1"/>
  <c r="V95" s="1"/>
  <c r="W95" s="1"/>
  <c r="T96"/>
  <c r="U96" s="1"/>
  <c r="V96" s="1"/>
  <c r="W96" s="1"/>
  <c r="T97"/>
  <c r="U97" s="1"/>
  <c r="V97" s="1"/>
  <c r="W97" s="1"/>
  <c r="T98"/>
  <c r="U98" s="1"/>
  <c r="V98" s="1"/>
  <c r="W98" s="1"/>
  <c r="T99"/>
  <c r="U99" s="1"/>
  <c r="V99" s="1"/>
  <c r="W99" s="1"/>
  <c r="T100"/>
  <c r="U100" s="1"/>
  <c r="V100" s="1"/>
  <c r="W100" s="1"/>
  <c r="T101"/>
  <c r="U101" s="1"/>
  <c r="V101" s="1"/>
  <c r="W101" s="1"/>
  <c r="T102"/>
  <c r="U102" s="1"/>
  <c r="V102" s="1"/>
  <c r="W102" s="1"/>
  <c r="T103"/>
  <c r="U103" s="1"/>
  <c r="V103" s="1"/>
  <c r="W103" s="1"/>
  <c r="T104"/>
  <c r="U104" s="1"/>
  <c r="V104" s="1"/>
  <c r="W104" s="1"/>
  <c r="T105"/>
  <c r="U105" s="1"/>
  <c r="V105" s="1"/>
  <c r="W105" s="1"/>
  <c r="T106"/>
  <c r="U106" s="1"/>
  <c r="V106" s="1"/>
  <c r="W106" s="1"/>
  <c r="T107"/>
  <c r="U107"/>
  <c r="V107" s="1"/>
  <c r="W107" s="1"/>
  <c r="T108"/>
  <c r="U108" s="1"/>
  <c r="V108" s="1"/>
  <c r="W108" s="1"/>
  <c r="T109"/>
  <c r="U109" s="1"/>
  <c r="V109" s="1"/>
  <c r="W109" s="1"/>
  <c r="T110"/>
  <c r="U110" s="1"/>
  <c r="V110" s="1"/>
  <c r="W110" s="1"/>
  <c r="T111"/>
  <c r="U111"/>
  <c r="V111" s="1"/>
  <c r="W111" s="1"/>
  <c r="T112"/>
  <c r="U112" s="1"/>
  <c r="V112" s="1"/>
  <c r="W112" s="1"/>
  <c r="T113"/>
  <c r="U113" s="1"/>
  <c r="V113" s="1"/>
  <c r="W113" s="1"/>
  <c r="T114"/>
  <c r="U114" s="1"/>
  <c r="V114" s="1"/>
  <c r="W114" s="1"/>
  <c r="T115"/>
  <c r="U115" s="1"/>
  <c r="V115" s="1"/>
  <c r="W115" s="1"/>
  <c r="T116"/>
  <c r="U116" s="1"/>
  <c r="V116" s="1"/>
  <c r="W116" s="1"/>
  <c r="T117"/>
  <c r="U117" s="1"/>
  <c r="V117" s="1"/>
  <c r="W117" s="1"/>
  <c r="T118"/>
  <c r="U118" s="1"/>
  <c r="V118" s="1"/>
  <c r="W118" s="1"/>
  <c r="T119"/>
  <c r="U119" s="1"/>
  <c r="V119" s="1"/>
  <c r="W119" s="1"/>
  <c r="T120"/>
  <c r="U120" s="1"/>
  <c r="V120" s="1"/>
  <c r="W120" s="1"/>
  <c r="T121"/>
  <c r="U121" s="1"/>
  <c r="V121" s="1"/>
  <c r="W121" s="1"/>
  <c r="T122"/>
  <c r="U122" s="1"/>
  <c r="V122" s="1"/>
  <c r="W122" s="1"/>
  <c r="T123"/>
  <c r="U123" s="1"/>
  <c r="V123" s="1"/>
  <c r="W123" s="1"/>
  <c r="T124"/>
  <c r="U124" s="1"/>
  <c r="V124" s="1"/>
  <c r="W124" s="1"/>
  <c r="T125"/>
  <c r="U125" s="1"/>
  <c r="V125" s="1"/>
  <c r="W125" s="1"/>
  <c r="T126"/>
  <c r="U126" s="1"/>
  <c r="V126" s="1"/>
  <c r="W126" s="1"/>
  <c r="T127"/>
  <c r="U127" s="1"/>
  <c r="V127" s="1"/>
  <c r="W127" s="1"/>
  <c r="T128"/>
  <c r="U128" s="1"/>
  <c r="V128" s="1"/>
  <c r="W128" s="1"/>
  <c r="T129"/>
  <c r="U129" s="1"/>
  <c r="V129" s="1"/>
  <c r="W129" s="1"/>
  <c r="T130"/>
  <c r="U130" s="1"/>
  <c r="V130" s="1"/>
  <c r="W130" s="1"/>
  <c r="T131"/>
  <c r="U131" s="1"/>
  <c r="V131" s="1"/>
  <c r="W131" s="1"/>
  <c r="T132"/>
  <c r="U132" s="1"/>
  <c r="V132" s="1"/>
  <c r="W132" s="1"/>
  <c r="T133"/>
  <c r="U133" s="1"/>
  <c r="V133" s="1"/>
  <c r="W133" s="1"/>
  <c r="T134"/>
  <c r="U134" s="1"/>
  <c r="V134" s="1"/>
  <c r="W134" s="1"/>
  <c r="T135"/>
  <c r="U135" s="1"/>
  <c r="V135" s="1"/>
  <c r="W135" s="1"/>
  <c r="T136"/>
  <c r="U136" s="1"/>
  <c r="V136" s="1"/>
  <c r="W136" s="1"/>
  <c r="T137"/>
  <c r="U137" s="1"/>
  <c r="V137" s="1"/>
  <c r="W137" s="1"/>
  <c r="T138"/>
  <c r="U138" s="1"/>
  <c r="V138" s="1"/>
  <c r="W138" s="1"/>
  <c r="T139"/>
  <c r="U139" s="1"/>
  <c r="V139" s="1"/>
  <c r="W139" s="1"/>
  <c r="T140"/>
  <c r="U140" s="1"/>
  <c r="V140" s="1"/>
  <c r="W140" s="1"/>
  <c r="T141"/>
  <c r="U141" s="1"/>
  <c r="V141" s="1"/>
  <c r="W141" s="1"/>
  <c r="T142"/>
  <c r="U142" s="1"/>
  <c r="V142" s="1"/>
  <c r="W142" s="1"/>
  <c r="T143"/>
  <c r="U143" s="1"/>
  <c r="V143" s="1"/>
  <c r="W143" s="1"/>
  <c r="T144"/>
  <c r="U144" s="1"/>
  <c r="V144" s="1"/>
  <c r="W144" s="1"/>
  <c r="T145"/>
  <c r="U145" s="1"/>
  <c r="V145" s="1"/>
  <c r="W145" s="1"/>
  <c r="T146"/>
  <c r="U146" s="1"/>
  <c r="V146" s="1"/>
  <c r="W146" s="1"/>
  <c r="T147"/>
  <c r="U147" s="1"/>
  <c r="V147" s="1"/>
  <c r="W147" s="1"/>
  <c r="T148"/>
  <c r="U148" s="1"/>
  <c r="V148" s="1"/>
  <c r="W148" s="1"/>
  <c r="T149"/>
  <c r="U149" s="1"/>
  <c r="V149" s="1"/>
  <c r="W149" s="1"/>
  <c r="T150"/>
  <c r="U150" s="1"/>
  <c r="V150" s="1"/>
  <c r="W150" s="1"/>
  <c r="T151"/>
  <c r="U151" s="1"/>
  <c r="V151" s="1"/>
  <c r="W151" s="1"/>
  <c r="T152"/>
  <c r="U152" s="1"/>
  <c r="V152" s="1"/>
  <c r="W152" s="1"/>
  <c r="T153"/>
  <c r="U153" s="1"/>
  <c r="V153" s="1"/>
  <c r="W153" s="1"/>
  <c r="T154"/>
  <c r="U154" s="1"/>
  <c r="V154" s="1"/>
  <c r="W154" s="1"/>
  <c r="T155"/>
  <c r="U155" s="1"/>
  <c r="V155" s="1"/>
  <c r="W155" s="1"/>
  <c r="T156"/>
  <c r="U156" s="1"/>
  <c r="V156" s="1"/>
  <c r="W156" s="1"/>
  <c r="U80"/>
  <c r="W80" s="1"/>
  <c r="P80"/>
  <c r="R11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81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9"/>
  <c r="F28"/>
  <c r="F11"/>
  <c r="D27"/>
  <c r="D23"/>
  <c r="D30"/>
  <c r="D21"/>
  <c r="D32"/>
  <c r="F31"/>
  <c r="D31"/>
  <c r="F30"/>
  <c r="F29"/>
  <c r="D29"/>
  <c r="D28"/>
  <c r="F27"/>
  <c r="F26"/>
  <c r="D26"/>
  <c r="F25"/>
  <c r="D25"/>
  <c r="F24"/>
  <c r="D24"/>
  <c r="F23"/>
  <c r="F22"/>
  <c r="D22"/>
  <c r="F21"/>
  <c r="D17"/>
  <c r="K384" s="1"/>
  <c r="F8"/>
  <c r="F9"/>
  <c r="F10"/>
  <c r="F12"/>
  <c r="F13"/>
  <c r="F14"/>
  <c r="F15"/>
  <c r="F16"/>
  <c r="F17"/>
  <c r="F18"/>
  <c r="F7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D11"/>
  <c r="D10"/>
  <c r="K144" s="1"/>
  <c r="D8"/>
  <c r="K84" s="1"/>
  <c r="D7"/>
  <c r="K56" s="1"/>
  <c r="M142"/>
  <c r="M143"/>
  <c r="M144"/>
  <c r="M145"/>
  <c r="M146"/>
  <c r="M147"/>
  <c r="M52"/>
  <c r="M53"/>
  <c r="M130"/>
  <c r="M131"/>
  <c r="M132"/>
  <c r="M133"/>
  <c r="M134"/>
  <c r="M135"/>
  <c r="M136"/>
  <c r="M137"/>
  <c r="M138"/>
  <c r="M139"/>
  <c r="M140"/>
  <c r="M141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E37"/>
  <c r="M55"/>
  <c r="M56"/>
  <c r="M57"/>
  <c r="M54"/>
  <c r="D9"/>
  <c r="K112" s="1"/>
  <c r="E9" s="1"/>
  <c r="G88"/>
  <c r="G74"/>
  <c r="G60"/>
  <c r="F50"/>
  <c r="F51"/>
  <c r="F52"/>
  <c r="F53"/>
  <c r="F82"/>
  <c r="P372"/>
  <c r="P374" s="1"/>
  <c r="P376" s="1"/>
  <c r="P378" s="1"/>
  <c r="P380" s="1"/>
  <c r="P382" s="1"/>
  <c r="P384" s="1"/>
  <c r="P386" s="1"/>
  <c r="P388" s="1"/>
  <c r="P390" s="1"/>
  <c r="P392" s="1"/>
  <c r="P394" s="1"/>
  <c r="P396" s="1"/>
  <c r="P398" s="1"/>
  <c r="P400" s="1"/>
  <c r="P402" s="1"/>
  <c r="P404" s="1"/>
  <c r="P406" s="1"/>
  <c r="P408" s="1"/>
  <c r="P410" s="1"/>
  <c r="P412" s="1"/>
  <c r="P414" s="1"/>
  <c r="P416" s="1"/>
  <c r="P373"/>
  <c r="P375" s="1"/>
  <c r="P377" s="1"/>
  <c r="P379" s="1"/>
  <c r="P381" s="1"/>
  <c r="P383" s="1"/>
  <c r="P385" s="1"/>
  <c r="P387" s="1"/>
  <c r="P389" s="1"/>
  <c r="P391" s="1"/>
  <c r="P393" s="1"/>
  <c r="P395" s="1"/>
  <c r="P397" s="1"/>
  <c r="P399" s="1"/>
  <c r="P401" s="1"/>
  <c r="P403" s="1"/>
  <c r="P405" s="1"/>
  <c r="P407" s="1"/>
  <c r="P409" s="1"/>
  <c r="P411" s="1"/>
  <c r="P413" s="1"/>
  <c r="P415" s="1"/>
  <c r="P417" s="1"/>
  <c r="F79"/>
  <c r="F80"/>
  <c r="F81"/>
  <c r="F78"/>
  <c r="D79"/>
  <c r="D80"/>
  <c r="D81"/>
  <c r="D82"/>
  <c r="D78"/>
  <c r="D18"/>
  <c r="K389" s="1"/>
  <c r="D16"/>
  <c r="C79"/>
  <c r="G83"/>
  <c r="C81"/>
  <c r="C80"/>
  <c r="G69"/>
  <c r="F67"/>
  <c r="D67"/>
  <c r="C67"/>
  <c r="F66"/>
  <c r="D66"/>
  <c r="C66"/>
  <c r="F65"/>
  <c r="D65"/>
  <c r="C65"/>
  <c r="C68" s="1"/>
  <c r="B68" s="1"/>
  <c r="F64"/>
  <c r="D64"/>
  <c r="D39"/>
  <c r="D38"/>
  <c r="D37"/>
  <c r="D36"/>
  <c r="C40"/>
  <c r="B40" s="1"/>
  <c r="F40" s="1"/>
  <c r="G55"/>
  <c r="F54"/>
  <c r="D54"/>
  <c r="C54"/>
  <c r="D53"/>
  <c r="C53"/>
  <c r="D52"/>
  <c r="E52" s="1"/>
  <c r="E53" s="1"/>
  <c r="C52"/>
  <c r="G51"/>
  <c r="G52" s="1"/>
  <c r="D51"/>
  <c r="C51"/>
  <c r="D50"/>
  <c r="E51" s="1"/>
  <c r="G41"/>
  <c r="C39"/>
  <c r="C38"/>
  <c r="F37"/>
  <c r="C37"/>
  <c r="F36"/>
  <c r="P76"/>
  <c r="P31"/>
  <c r="P32"/>
  <c r="P33" s="1"/>
  <c r="P34"/>
  <c r="P35"/>
  <c r="P36"/>
  <c r="P37"/>
  <c r="P38"/>
  <c r="P39"/>
  <c r="P41" s="1"/>
  <c r="P42"/>
  <c r="P43"/>
  <c r="P44"/>
  <c r="P45"/>
  <c r="P46"/>
  <c r="P48" s="1"/>
  <c r="P47"/>
  <c r="P49"/>
  <c r="P50"/>
  <c r="P51"/>
  <c r="P52"/>
  <c r="P53"/>
  <c r="P55" s="1"/>
  <c r="P54"/>
  <c r="P56"/>
  <c r="P57"/>
  <c r="P58"/>
  <c r="P59"/>
  <c r="P60"/>
  <c r="P61" s="1"/>
  <c r="P62"/>
  <c r="P63"/>
  <c r="P64"/>
  <c r="P65"/>
  <c r="P66"/>
  <c r="P67"/>
  <c r="P69" s="1"/>
  <c r="P70"/>
  <c r="P71"/>
  <c r="P72"/>
  <c r="P73"/>
  <c r="P74"/>
  <c r="P75" s="1"/>
  <c r="P77"/>
  <c r="P78"/>
  <c r="P79"/>
  <c r="P81"/>
  <c r="P83" s="1"/>
  <c r="P82"/>
  <c r="P84"/>
  <c r="P85"/>
  <c r="P86"/>
  <c r="P87"/>
  <c r="P88"/>
  <c r="P89"/>
  <c r="P90"/>
  <c r="P91"/>
  <c r="P92"/>
  <c r="P93"/>
  <c r="P94"/>
  <c r="P95"/>
  <c r="P97" s="1"/>
  <c r="P98"/>
  <c r="P99"/>
  <c r="P100"/>
  <c r="P101"/>
  <c r="P102"/>
  <c r="P104" s="1"/>
  <c r="P103"/>
  <c r="P105"/>
  <c r="P106"/>
  <c r="P107"/>
  <c r="P108"/>
  <c r="P109"/>
  <c r="P111" s="1"/>
  <c r="P112"/>
  <c r="P113"/>
  <c r="P114"/>
  <c r="P115"/>
  <c r="P116"/>
  <c r="P117"/>
  <c r="P118"/>
  <c r="P119"/>
  <c r="P120"/>
  <c r="P121"/>
  <c r="P122"/>
  <c r="P123"/>
  <c r="P125" s="1"/>
  <c r="P126"/>
  <c r="P127"/>
  <c r="P128"/>
  <c r="P129"/>
  <c r="P130"/>
  <c r="P132" s="1"/>
  <c r="P131"/>
  <c r="P133"/>
  <c r="P134"/>
  <c r="P135"/>
  <c r="P136"/>
  <c r="P137"/>
  <c r="P139" s="1"/>
  <c r="P140"/>
  <c r="P141"/>
  <c r="P142"/>
  <c r="P143"/>
  <c r="P144"/>
  <c r="P146" s="1"/>
  <c r="P145"/>
  <c r="P147"/>
  <c r="P148"/>
  <c r="P149"/>
  <c r="P150"/>
  <c r="P151"/>
  <c r="P153" s="1"/>
  <c r="P154"/>
  <c r="P155"/>
  <c r="P156"/>
  <c r="P157"/>
  <c r="P158"/>
  <c r="P160" s="1"/>
  <c r="P159"/>
  <c r="P161"/>
  <c r="P162"/>
  <c r="P163"/>
  <c r="P164"/>
  <c r="P165"/>
  <c r="P166" s="1"/>
  <c r="P167"/>
  <c r="P168"/>
  <c r="P169"/>
  <c r="P170"/>
  <c r="P171"/>
  <c r="P172"/>
  <c r="P174" s="1"/>
  <c r="P175"/>
  <c r="P176"/>
  <c r="P177"/>
  <c r="P178"/>
  <c r="P179"/>
  <c r="P181" s="1"/>
  <c r="P182"/>
  <c r="P183"/>
  <c r="P184"/>
  <c r="P185"/>
  <c r="P186"/>
  <c r="P188" s="1"/>
  <c r="P189"/>
  <c r="P190"/>
  <c r="P191"/>
  <c r="P192"/>
  <c r="P193"/>
  <c r="P194"/>
  <c r="P195"/>
  <c r="P196"/>
  <c r="P197"/>
  <c r="P198"/>
  <c r="P199"/>
  <c r="P200"/>
  <c r="P201" s="1"/>
  <c r="P202"/>
  <c r="P203"/>
  <c r="P204"/>
  <c r="P205"/>
  <c r="P206"/>
  <c r="P207"/>
  <c r="P209" s="1"/>
  <c r="P210"/>
  <c r="P211"/>
  <c r="P212"/>
  <c r="P213"/>
  <c r="P214"/>
  <c r="P216" s="1"/>
  <c r="P217"/>
  <c r="P218"/>
  <c r="P219"/>
  <c r="P220"/>
  <c r="P221"/>
  <c r="P223" s="1"/>
  <c r="P222"/>
  <c r="P224"/>
  <c r="P225"/>
  <c r="P226"/>
  <c r="P227"/>
  <c r="P228"/>
  <c r="P229"/>
  <c r="P230"/>
  <c r="P231"/>
  <c r="P232"/>
  <c r="P233"/>
  <c r="P234"/>
  <c r="P235"/>
  <c r="P237" s="1"/>
  <c r="P238"/>
  <c r="P239"/>
  <c r="P240"/>
  <c r="P241"/>
  <c r="P242"/>
  <c r="P244" s="1"/>
  <c r="P243"/>
  <c r="P245"/>
  <c r="P246"/>
  <c r="P247"/>
  <c r="P248"/>
  <c r="P249"/>
  <c r="P251" s="1"/>
  <c r="P252"/>
  <c r="P253"/>
  <c r="P254"/>
  <c r="P255"/>
  <c r="P256"/>
  <c r="P257" s="1"/>
  <c r="P258"/>
  <c r="P259"/>
  <c r="P260"/>
  <c r="P261"/>
  <c r="P262"/>
  <c r="P263"/>
  <c r="P265" s="1"/>
  <c r="P266"/>
  <c r="P267"/>
  <c r="P268"/>
  <c r="P269"/>
  <c r="P270"/>
  <c r="P272" s="1"/>
  <c r="P273"/>
  <c r="P274"/>
  <c r="P275"/>
  <c r="P276"/>
  <c r="P277"/>
  <c r="P279" s="1"/>
  <c r="P278"/>
  <c r="P280"/>
  <c r="P281"/>
  <c r="P282"/>
  <c r="P283"/>
  <c r="P284"/>
  <c r="P285" s="1"/>
  <c r="P286"/>
  <c r="P287"/>
  <c r="P288"/>
  <c r="P289"/>
  <c r="P290"/>
  <c r="P291"/>
  <c r="P293" s="1"/>
  <c r="P294"/>
  <c r="P295"/>
  <c r="P296"/>
  <c r="P297"/>
  <c r="P298"/>
  <c r="P300" s="1"/>
  <c r="P301"/>
  <c r="P302"/>
  <c r="P303"/>
  <c r="P304"/>
  <c r="P305"/>
  <c r="P307" s="1"/>
  <c r="P306"/>
  <c r="P308"/>
  <c r="P309"/>
  <c r="P310"/>
  <c r="P311"/>
  <c r="P312"/>
  <c r="P313"/>
  <c r="P314"/>
  <c r="P315"/>
  <c r="P316"/>
  <c r="P317"/>
  <c r="P318"/>
  <c r="P319"/>
  <c r="P321" s="1"/>
  <c r="P322"/>
  <c r="P323"/>
  <c r="P324"/>
  <c r="P325"/>
  <c r="P326"/>
  <c r="P328" s="1"/>
  <c r="P327"/>
  <c r="P329"/>
  <c r="P330"/>
  <c r="P331"/>
  <c r="P332"/>
  <c r="P333"/>
  <c r="P335" s="1"/>
  <c r="P336"/>
  <c r="P337"/>
  <c r="P338"/>
  <c r="P339"/>
  <c r="P340"/>
  <c r="P342" s="1"/>
  <c r="P341"/>
  <c r="P343"/>
  <c r="P344"/>
  <c r="P345"/>
  <c r="P346"/>
  <c r="P347"/>
  <c r="P349" s="1"/>
  <c r="P350"/>
  <c r="P351"/>
  <c r="P352"/>
  <c r="P353"/>
  <c r="P354"/>
  <c r="P356" s="1"/>
  <c r="P357"/>
  <c r="P358"/>
  <c r="P359"/>
  <c r="P360"/>
  <c r="P361"/>
  <c r="P362" s="1"/>
  <c r="P363"/>
  <c r="P364"/>
  <c r="P365"/>
  <c r="P366"/>
  <c r="P367"/>
  <c r="P368"/>
  <c r="P370" s="1"/>
  <c r="P371"/>
  <c r="K328"/>
  <c r="D14"/>
  <c r="K268" s="1"/>
  <c r="K176"/>
  <c r="D12"/>
  <c r="K204" s="1"/>
  <c r="D13"/>
  <c r="K236" s="1"/>
  <c r="D15"/>
  <c r="K296" s="1"/>
  <c r="P355" l="1"/>
  <c r="P334"/>
  <c r="P187"/>
  <c r="P173"/>
  <c r="P138"/>
  <c r="P110"/>
  <c r="P369"/>
  <c r="P299"/>
  <c r="P271"/>
  <c r="P215"/>
  <c r="E23"/>
  <c r="K372"/>
  <c r="K356"/>
  <c r="K380"/>
  <c r="K376"/>
  <c r="K385"/>
  <c r="K381"/>
  <c r="K377"/>
  <c r="K373"/>
  <c r="K382"/>
  <c r="K378"/>
  <c r="K374"/>
  <c r="K383"/>
  <c r="K379"/>
  <c r="K375"/>
  <c r="K386"/>
  <c r="K415"/>
  <c r="K411"/>
  <c r="K407"/>
  <c r="K403"/>
  <c r="K399"/>
  <c r="K395"/>
  <c r="K391"/>
  <c r="K402"/>
  <c r="K416"/>
  <c r="K412"/>
  <c r="K408"/>
  <c r="K404"/>
  <c r="K400"/>
  <c r="K396"/>
  <c r="K392"/>
  <c r="K388"/>
  <c r="K387"/>
  <c r="K414"/>
  <c r="K410"/>
  <c r="K406"/>
  <c r="K398"/>
  <c r="K394"/>
  <c r="K390"/>
  <c r="K417"/>
  <c r="K413"/>
  <c r="K409"/>
  <c r="K405"/>
  <c r="K401"/>
  <c r="K397"/>
  <c r="K393"/>
  <c r="K53"/>
  <c r="K54"/>
  <c r="C82"/>
  <c r="B82" s="1"/>
  <c r="E79"/>
  <c r="E80" s="1"/>
  <c r="E81" s="1"/>
  <c r="G79"/>
  <c r="G80" s="1"/>
  <c r="G81" s="1"/>
  <c r="E65"/>
  <c r="G65"/>
  <c r="F68"/>
  <c r="D68"/>
  <c r="G67"/>
  <c r="G66"/>
  <c r="E66"/>
  <c r="E67" s="1"/>
  <c r="D40"/>
  <c r="E40" s="1"/>
  <c r="G37"/>
  <c r="G38" s="1"/>
  <c r="G39" s="1"/>
  <c r="G40" s="1"/>
  <c r="G54"/>
  <c r="G56" s="1"/>
  <c r="G57" s="1"/>
  <c r="G58" s="1"/>
  <c r="G59" s="1"/>
  <c r="E54"/>
  <c r="G53"/>
  <c r="E38"/>
  <c r="E39" s="1"/>
  <c r="K81"/>
  <c r="P250"/>
  <c r="K82"/>
  <c r="K80"/>
  <c r="P348"/>
  <c r="P320"/>
  <c r="P292"/>
  <c r="P264"/>
  <c r="P236"/>
  <c r="P208"/>
  <c r="P180"/>
  <c r="P152"/>
  <c r="P124"/>
  <c r="P96"/>
  <c r="P68"/>
  <c r="P40"/>
  <c r="K369"/>
  <c r="K365"/>
  <c r="K361"/>
  <c r="K357"/>
  <c r="K353"/>
  <c r="K349"/>
  <c r="K345"/>
  <c r="K341"/>
  <c r="K337"/>
  <c r="K333"/>
  <c r="K329"/>
  <c r="K325"/>
  <c r="K321"/>
  <c r="K317"/>
  <c r="K313"/>
  <c r="K309"/>
  <c r="K305"/>
  <c r="K301"/>
  <c r="K297"/>
  <c r="K293"/>
  <c r="K289"/>
  <c r="K285"/>
  <c r="K281"/>
  <c r="K277"/>
  <c r="K273"/>
  <c r="K269"/>
  <c r="K265"/>
  <c r="E28" s="1"/>
  <c r="K261"/>
  <c r="K257"/>
  <c r="K253"/>
  <c r="K249"/>
  <c r="K245"/>
  <c r="K241"/>
  <c r="K237"/>
  <c r="K233"/>
  <c r="K229"/>
  <c r="K225"/>
  <c r="K221"/>
  <c r="K217"/>
  <c r="K213"/>
  <c r="K209"/>
  <c r="K205"/>
  <c r="K201"/>
  <c r="K197"/>
  <c r="K193"/>
  <c r="K189"/>
  <c r="K185"/>
  <c r="K181"/>
  <c r="K177"/>
  <c r="K173"/>
  <c r="K169"/>
  <c r="K165"/>
  <c r="K161"/>
  <c r="K157"/>
  <c r="K153"/>
  <c r="K149"/>
  <c r="K145"/>
  <c r="K141"/>
  <c r="K137"/>
  <c r="K133"/>
  <c r="K129"/>
  <c r="K125"/>
  <c r="K121"/>
  <c r="K117"/>
  <c r="K113"/>
  <c r="K109"/>
  <c r="K105"/>
  <c r="K101"/>
  <c r="K97"/>
  <c r="K93"/>
  <c r="K89"/>
  <c r="K85"/>
  <c r="K77"/>
  <c r="K73"/>
  <c r="K69"/>
  <c r="K65"/>
  <c r="K61"/>
  <c r="K57"/>
  <c r="K370"/>
  <c r="K366"/>
  <c r="K362"/>
  <c r="K358"/>
  <c r="K354"/>
  <c r="K350"/>
  <c r="K346"/>
  <c r="K342"/>
  <c r="K338"/>
  <c r="K334"/>
  <c r="K330"/>
  <c r="K326"/>
  <c r="K322"/>
  <c r="K318"/>
  <c r="K314"/>
  <c r="K310"/>
  <c r="K306"/>
  <c r="K302"/>
  <c r="K298"/>
  <c r="K294"/>
  <c r="K290"/>
  <c r="K286"/>
  <c r="K282"/>
  <c r="K278"/>
  <c r="K274"/>
  <c r="K270"/>
  <c r="K266"/>
  <c r="K262"/>
  <c r="K258"/>
  <c r="K254"/>
  <c r="K250"/>
  <c r="K246"/>
  <c r="K242"/>
  <c r="K238"/>
  <c r="K234"/>
  <c r="K230"/>
  <c r="K226"/>
  <c r="K222"/>
  <c r="K218"/>
  <c r="K214"/>
  <c r="K210"/>
  <c r="K206"/>
  <c r="K202"/>
  <c r="K198"/>
  <c r="K194"/>
  <c r="K190"/>
  <c r="K186"/>
  <c r="K182"/>
  <c r="K178"/>
  <c r="K174"/>
  <c r="K170"/>
  <c r="K166"/>
  <c r="K162"/>
  <c r="K158"/>
  <c r="K154"/>
  <c r="K150"/>
  <c r="K146"/>
  <c r="K142"/>
  <c r="K138"/>
  <c r="K134"/>
  <c r="K130"/>
  <c r="K126"/>
  <c r="K122"/>
  <c r="K118"/>
  <c r="K114"/>
  <c r="K110"/>
  <c r="K106"/>
  <c r="K102"/>
  <c r="K98"/>
  <c r="K94"/>
  <c r="K90"/>
  <c r="K86"/>
  <c r="K78"/>
  <c r="K74"/>
  <c r="K70"/>
  <c r="K66"/>
  <c r="K62"/>
  <c r="K58"/>
  <c r="K371"/>
  <c r="K367"/>
  <c r="K363"/>
  <c r="K359"/>
  <c r="K355"/>
  <c r="K351"/>
  <c r="K347"/>
  <c r="K343"/>
  <c r="K339"/>
  <c r="K335"/>
  <c r="K331"/>
  <c r="K327"/>
  <c r="K323"/>
  <c r="K319"/>
  <c r="K315"/>
  <c r="K311"/>
  <c r="K307"/>
  <c r="K303"/>
  <c r="K299"/>
  <c r="K295"/>
  <c r="K291"/>
  <c r="K287"/>
  <c r="K283"/>
  <c r="K279"/>
  <c r="K275"/>
  <c r="K271"/>
  <c r="K267"/>
  <c r="K263"/>
  <c r="K259"/>
  <c r="K255"/>
  <c r="K251"/>
  <c r="K247"/>
  <c r="K243"/>
  <c r="K239"/>
  <c r="K235"/>
  <c r="K231"/>
  <c r="K227"/>
  <c r="K223"/>
  <c r="K219"/>
  <c r="K215"/>
  <c r="K211"/>
  <c r="K207"/>
  <c r="K203"/>
  <c r="E26" s="1"/>
  <c r="K199"/>
  <c r="K195"/>
  <c r="K191"/>
  <c r="K187"/>
  <c r="K183"/>
  <c r="K179"/>
  <c r="K175"/>
  <c r="K171"/>
  <c r="K167"/>
  <c r="K163"/>
  <c r="K159"/>
  <c r="K155"/>
  <c r="K151"/>
  <c r="K147"/>
  <c r="K143"/>
  <c r="K139"/>
  <c r="K135"/>
  <c r="K131"/>
  <c r="K127"/>
  <c r="K123"/>
  <c r="K119"/>
  <c r="K115"/>
  <c r="K111"/>
  <c r="K107"/>
  <c r="K103"/>
  <c r="K99"/>
  <c r="K95"/>
  <c r="K91"/>
  <c r="K87"/>
  <c r="K83"/>
  <c r="K79"/>
  <c r="K75"/>
  <c r="K71"/>
  <c r="K67"/>
  <c r="K63"/>
  <c r="K59"/>
  <c r="K55"/>
  <c r="K368"/>
  <c r="K364"/>
  <c r="K360"/>
  <c r="K352"/>
  <c r="K348"/>
  <c r="K344"/>
  <c r="K340"/>
  <c r="K336"/>
  <c r="K332"/>
  <c r="K324"/>
  <c r="K320"/>
  <c r="K316"/>
  <c r="K312"/>
  <c r="K308"/>
  <c r="K304"/>
  <c r="K300"/>
  <c r="K292"/>
  <c r="K288"/>
  <c r="K284"/>
  <c r="K280"/>
  <c r="K276"/>
  <c r="K272"/>
  <c r="K264"/>
  <c r="K260"/>
  <c r="K256"/>
  <c r="K252"/>
  <c r="K248"/>
  <c r="K244"/>
  <c r="K240"/>
  <c r="K232"/>
  <c r="K228"/>
  <c r="K224"/>
  <c r="K220"/>
  <c r="K216"/>
  <c r="K212"/>
  <c r="K208"/>
  <c r="K200"/>
  <c r="K196"/>
  <c r="K192"/>
  <c r="K188"/>
  <c r="K184"/>
  <c r="K180"/>
  <c r="K172"/>
  <c r="K168"/>
  <c r="K164"/>
  <c r="K160"/>
  <c r="K156"/>
  <c r="K152"/>
  <c r="K148"/>
  <c r="K140"/>
  <c r="K136"/>
  <c r="K132"/>
  <c r="K128"/>
  <c r="K124"/>
  <c r="K120"/>
  <c r="K116"/>
  <c r="K108"/>
  <c r="K104"/>
  <c r="K100"/>
  <c r="K96"/>
  <c r="K92"/>
  <c r="K88"/>
  <c r="K76"/>
  <c r="K72"/>
  <c r="K68"/>
  <c r="K64"/>
  <c r="K60"/>
  <c r="E12"/>
  <c r="E14"/>
  <c r="E13" l="1"/>
  <c r="E27"/>
  <c r="E15"/>
  <c r="E29"/>
  <c r="E8"/>
  <c r="E22"/>
  <c r="E16"/>
  <c r="E30"/>
  <c r="E11"/>
  <c r="E25"/>
  <c r="E7"/>
  <c r="E21"/>
  <c r="E31"/>
  <c r="E17"/>
  <c r="E10"/>
  <c r="E24"/>
  <c r="G42"/>
  <c r="G82"/>
  <c r="G84" s="1"/>
  <c r="G85" s="1"/>
  <c r="G86" s="1"/>
  <c r="G87" s="1"/>
  <c r="E82"/>
  <c r="E68"/>
  <c r="G68"/>
  <c r="G70" s="1"/>
  <c r="G71" s="1"/>
  <c r="G72" s="1"/>
  <c r="G73" s="1"/>
  <c r="G43" l="1"/>
  <c r="G44" s="1"/>
  <c r="G45" s="1"/>
  <c r="G46"/>
</calcChain>
</file>

<file path=xl/sharedStrings.xml><?xml version="1.0" encoding="utf-8"?>
<sst xmlns="http://schemas.openxmlformats.org/spreadsheetml/2006/main" count="508" uniqueCount="61">
  <si>
    <t>Unidad de Valor Adquisitivo (UVA) (en pesos -con dos decimales-, base 31.3.2016=14.05)</t>
  </si>
  <si>
    <t>Fecha</t>
  </si>
  <si>
    <t>Valor</t>
  </si>
  <si>
    <t>CER (Base 2.2.2002=1)</t>
  </si>
  <si>
    <t>Índice de precios al consumidor (IPC)</t>
  </si>
  <si>
    <t>Mes</t>
  </si>
  <si>
    <t>Inflación</t>
  </si>
  <si>
    <t>Fórmula FT</t>
  </si>
  <si>
    <t>CERt=Ft*CERt-1</t>
  </si>
  <si>
    <t>El C.E.R. se actualizará de acuerdo con el factor diario (Ft) determinado como el siguiente:</t>
  </si>
  <si>
    <t>donde:</t>
  </si>
  <si>
    <t>F = Factor diario de actualización del Coeficiente de Estabilización de Referencia (CER).</t>
  </si>
  <si>
    <t>k = número de días correspondiente al mes en curso.</t>
  </si>
  <si>
    <t>j = mes en curso.</t>
  </si>
  <si>
    <t>(IPC)j-1 = Valor del Índice de Precios al Consumidor en el mes precedente a aquél en que se determina el CER.</t>
  </si>
  <si>
    <t>(IPC)j-2 = Valor del Índice de Precios al Consumidor DOS (2) meses antes a aquél en que se determina el CER.</t>
  </si>
  <si>
    <t>De esta forma, el CER se construirá mediante el siguiente cálculo:</t>
  </si>
  <si>
    <t>Dada una tabla de CER diarios, cuando se procede a computar el ajuste entre DOS (2) fechas (entre s y s+r) el factor a aplicar surge del cociente entre el coeficiente del día de actualización (s+r) y el coeficiente del día de inicio (s).</t>
  </si>
  <si>
    <t>Real</t>
  </si>
  <si>
    <t>Inflación de abril</t>
  </si>
  <si>
    <t>Inflación de noviembre</t>
  </si>
  <si>
    <t>Inflación de octubre</t>
  </si>
  <si>
    <t>Inflación de julio</t>
  </si>
  <si>
    <t>Inflación de mayo</t>
  </si>
  <si>
    <t>Inflación de marzo</t>
  </si>
  <si>
    <t>Inflación de junio</t>
  </si>
  <si>
    <t>Inflación de agosto</t>
  </si>
  <si>
    <t>Inflación de septiembre</t>
  </si>
  <si>
    <t>Jueves</t>
  </si>
  <si>
    <t>Viernes</t>
  </si>
  <si>
    <t>Sábado</t>
  </si>
  <si>
    <t>Domingo</t>
  </si>
  <si>
    <t>Lunes</t>
  </si>
  <si>
    <t>Martes</t>
  </si>
  <si>
    <t>Miércoles</t>
  </si>
  <si>
    <t>Valor fórmula</t>
  </si>
  <si>
    <t>Inflación de febrero en 31 días de marzo</t>
  </si>
  <si>
    <t>Ejemplo 1</t>
  </si>
  <si>
    <t>CER</t>
  </si>
  <si>
    <t>UVA</t>
  </si>
  <si>
    <t>Aumento CER</t>
  </si>
  <si>
    <t>Ejemplo 2</t>
  </si>
  <si>
    <t>Días</t>
  </si>
  <si>
    <t>Aumento UVA</t>
  </si>
  <si>
    <t>Fechas</t>
  </si>
  <si>
    <t>Aumento capital x (1+Tasa)</t>
  </si>
  <si>
    <t>TNA proyectada</t>
  </si>
  <si>
    <t>TEA proyectada</t>
  </si>
  <si>
    <t>TEM proyectada</t>
  </si>
  <si>
    <t>Tasa interés (TNA)</t>
  </si>
  <si>
    <t>Tasa efectiva 90 días</t>
  </si>
  <si>
    <t>Ejemplo 3</t>
  </si>
  <si>
    <t>Ejemplo 4</t>
  </si>
  <si>
    <t>Inflación de enero 2019</t>
  </si>
  <si>
    <t>Inflación de diciembre</t>
  </si>
  <si>
    <t>Monto incial</t>
  </si>
  <si>
    <t>Monto final proyectado</t>
  </si>
  <si>
    <t>Inflación dic 2019</t>
  </si>
  <si>
    <t>Fórmula FT Real</t>
  </si>
  <si>
    <t>ejemplo 1</t>
  </si>
  <si>
    <t>Sin Elefantes Blancos</t>
  </si>
</sst>
</file>

<file path=xl/styles.xml><?xml version="1.0" encoding="utf-8"?>
<styleSheet xmlns="http://schemas.openxmlformats.org/spreadsheetml/2006/main">
  <numFmts count="10">
    <numFmt numFmtId="164" formatCode="0.000"/>
    <numFmt numFmtId="165" formatCode="mm/yyyy;@"/>
    <numFmt numFmtId="166" formatCode="0.0000"/>
    <numFmt numFmtId="167" formatCode="0.000000"/>
    <numFmt numFmtId="168" formatCode="0.0000000"/>
    <numFmt numFmtId="169" formatCode="0.000%"/>
    <numFmt numFmtId="170" formatCode="dd/mm/yyyy;@"/>
    <numFmt numFmtId="171" formatCode="0.00000"/>
    <numFmt numFmtId="172" formatCode="[$-F800]dddd\,\ mmmm\ dd\,\ yyyy"/>
    <numFmt numFmtId="173" formatCode="0.000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10"/>
      <name val="Cambria"/>
      <family val="1"/>
      <scheme val="major"/>
    </font>
    <font>
      <sz val="11"/>
      <color theme="10"/>
      <name val="Cambria"/>
      <family val="1"/>
      <scheme val="major"/>
    </font>
    <font>
      <b/>
      <sz val="11"/>
      <color rgb="FF333333"/>
      <name val="Cambria"/>
      <family val="1"/>
      <scheme val="major"/>
    </font>
    <font>
      <sz val="11"/>
      <color rgb="FF333333"/>
      <name val="Cambria"/>
      <family val="1"/>
      <scheme val="major"/>
    </font>
    <font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color theme="4" tint="-0.499984740745262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DFF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2" applyFont="1" applyBorder="1" applyAlignment="1" applyProtection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8" fontId="3" fillId="3" borderId="0" xfId="0" applyNumberFormat="1" applyFont="1" applyFill="1" applyAlignment="1">
      <alignment horizontal="center" vertical="center"/>
    </xf>
    <xf numFmtId="10" fontId="3" fillId="3" borderId="0" xfId="1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69" fontId="3" fillId="3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0" fontId="3" fillId="0" borderId="0" xfId="1" applyNumberFormat="1" applyFont="1" applyFill="1" applyAlignment="1">
      <alignment horizontal="center" vertical="center"/>
    </xf>
    <xf numFmtId="10" fontId="3" fillId="6" borderId="8" xfId="0" applyNumberFormat="1" applyFont="1" applyFill="1" applyBorder="1" applyAlignment="1">
      <alignment horizontal="center" vertical="center"/>
    </xf>
    <xf numFmtId="9" fontId="9" fillId="3" borderId="8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0" fontId="3" fillId="3" borderId="8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8" fillId="9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70" fontId="3" fillId="0" borderId="1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10" fontId="3" fillId="0" borderId="14" xfId="1" applyNumberFormat="1" applyFont="1" applyBorder="1" applyAlignment="1">
      <alignment horizontal="center" vertical="center"/>
    </xf>
    <xf numFmtId="169" fontId="3" fillId="6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6" borderId="18" xfId="0" applyNumberFormat="1" applyFont="1" applyFill="1" applyBorder="1" applyAlignment="1">
      <alignment horizontal="center" vertical="center"/>
    </xf>
    <xf numFmtId="4" fontId="3" fillId="10" borderId="8" xfId="0" applyNumberFormat="1" applyFont="1" applyFill="1" applyBorder="1" applyAlignment="1">
      <alignment horizontal="center" vertical="center"/>
    </xf>
    <xf numFmtId="168" fontId="8" fillId="0" borderId="0" xfId="0" applyNumberFormat="1" applyFont="1" applyFill="1" applyBorder="1" applyAlignment="1">
      <alignment horizontal="center" vertical="center" wrapText="1"/>
    </xf>
    <xf numFmtId="171" fontId="8" fillId="0" borderId="0" xfId="0" applyNumberFormat="1" applyFont="1" applyFill="1" applyBorder="1" applyAlignment="1">
      <alignment horizontal="center" vertical="center" wrapText="1"/>
    </xf>
    <xf numFmtId="14" fontId="8" fillId="2" borderId="19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1" fontId="8" fillId="0" borderId="4" xfId="0" applyNumberFormat="1" applyFont="1" applyFill="1" applyBorder="1" applyAlignment="1">
      <alignment horizontal="center" vertical="center" wrapText="1"/>
    </xf>
    <xf numFmtId="171" fontId="3" fillId="3" borderId="0" xfId="0" applyNumberFormat="1" applyFont="1" applyFill="1" applyAlignment="1">
      <alignment horizontal="center" vertical="center"/>
    </xf>
    <xf numFmtId="17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7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0" fontId="3" fillId="4" borderId="0" xfId="1" applyNumberFormat="1" applyFont="1" applyFill="1" applyAlignment="1">
      <alignment horizontal="center" vertical="center"/>
    </xf>
    <xf numFmtId="10" fontId="9" fillId="4" borderId="0" xfId="1" applyNumberFormat="1" applyFont="1" applyFill="1" applyAlignment="1">
      <alignment horizontal="center" vertical="center"/>
    </xf>
    <xf numFmtId="10" fontId="9" fillId="0" borderId="0" xfId="1" applyNumberFormat="1" applyFont="1" applyFill="1" applyAlignment="1">
      <alignment horizontal="center" vertical="center"/>
    </xf>
    <xf numFmtId="166" fontId="3" fillId="4" borderId="0" xfId="0" applyNumberFormat="1" applyFont="1" applyFill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72" fontId="8" fillId="4" borderId="1" xfId="0" applyNumberFormat="1" applyFont="1" applyFill="1" applyBorder="1" applyAlignment="1">
      <alignment horizontal="center" vertical="center" wrapText="1"/>
    </xf>
    <xf numFmtId="173" fontId="3" fillId="0" borderId="0" xfId="1" applyNumberFormat="1" applyFont="1" applyFill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14" fontId="9" fillId="10" borderId="8" xfId="0" applyNumberFormat="1" applyFont="1" applyFill="1" applyBorder="1" applyAlignment="1">
      <alignment horizontal="center" vertical="center"/>
    </xf>
    <xf numFmtId="172" fontId="8" fillId="2" borderId="1" xfId="0" applyNumberFormat="1" applyFont="1" applyFill="1" applyBorder="1" applyAlignment="1">
      <alignment horizontal="center" vertical="center" wrapText="1"/>
    </xf>
    <xf numFmtId="171" fontId="3" fillId="0" borderId="0" xfId="0" applyNumberFormat="1" applyFont="1" applyAlignment="1">
      <alignment vertical="center"/>
    </xf>
    <xf numFmtId="0" fontId="12" fillId="0" borderId="20" xfId="2" applyFont="1" applyBorder="1" applyAlignment="1" applyProtection="1">
      <alignment horizontal="center" vertical="center"/>
    </xf>
  </cellXfs>
  <cellStyles count="3">
    <cellStyle name="Hipervínculo" xfId="2" builtinId="8"/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6DFF9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nelefantesblancos.com.ar/inversiones/plazo-fijo-uva.php" TargetMode="External"/><Relationship Id="rId2" Type="http://schemas.openxmlformats.org/officeDocument/2006/relationships/hyperlink" Target="http://www.bcra.gov.ar/PublicacionesEstadisticas/Principales_variables_datos.asp?serie=3540&amp;detalle=CER%A0(Base%202.2.2002=1)" TargetMode="External"/><Relationship Id="rId1" Type="http://schemas.openxmlformats.org/officeDocument/2006/relationships/hyperlink" Target="http://www.bcra.gov.ar/PublicacionesEstadisticas/Principales_variables_datos.as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17"/>
  <sheetViews>
    <sheetView showGridLines="0" tabSelected="1" workbookViewId="0">
      <selection activeCell="D2" sqref="D2:G2"/>
    </sheetView>
  </sheetViews>
  <sheetFormatPr baseColWidth="10" defaultRowHeight="14.25"/>
  <cols>
    <col min="1" max="1" width="0.42578125" style="34" customWidth="1"/>
    <col min="2" max="3" width="12.140625" style="1" bestFit="1" customWidth="1"/>
    <col min="4" max="4" width="12.85546875" style="1" bestFit="1" customWidth="1"/>
    <col min="5" max="5" width="14.140625" style="1" bestFit="1" customWidth="1"/>
    <col min="6" max="6" width="14.140625" style="22" customWidth="1"/>
    <col min="7" max="7" width="13.28515625" style="1" bestFit="1" customWidth="1"/>
    <col min="8" max="8" width="10.42578125" style="22" customWidth="1"/>
    <col min="9" max="12" width="19.140625" style="1" customWidth="1"/>
    <col min="13" max="13" width="19.140625" style="18" customWidth="1"/>
    <col min="14" max="14" width="33.140625" style="1" bestFit="1" customWidth="1"/>
    <col min="15" max="15" width="11.42578125" style="1"/>
    <col min="16" max="16" width="13.42578125" style="1" bestFit="1" customWidth="1"/>
    <col min="17" max="17" width="11.42578125" style="1"/>
    <col min="18" max="18" width="21.7109375" style="1" customWidth="1"/>
    <col min="19" max="16384" width="11.42578125" style="1"/>
  </cols>
  <sheetData>
    <row r="1" spans="2:18" s="56" customFormat="1">
      <c r="M1" s="18"/>
    </row>
    <row r="2" spans="2:18" s="56" customFormat="1" ht="32.25" customHeight="1" thickBot="1">
      <c r="D2" s="108" t="s">
        <v>60</v>
      </c>
      <c r="E2" s="108"/>
      <c r="F2" s="108"/>
      <c r="G2" s="108"/>
      <c r="M2" s="18"/>
    </row>
    <row r="3" spans="2:18" ht="15.75" thickTop="1" thickBot="1"/>
    <row r="4" spans="2:18" ht="60" customHeight="1" thickBot="1">
      <c r="B4" s="79" t="s">
        <v>4</v>
      </c>
      <c r="C4" s="80"/>
      <c r="D4" s="11"/>
      <c r="G4" s="2"/>
      <c r="H4" s="2"/>
      <c r="I4" s="77" t="s">
        <v>3</v>
      </c>
      <c r="J4" s="78"/>
      <c r="K4" s="3"/>
      <c r="L4" s="3"/>
      <c r="M4" s="19"/>
      <c r="N4" s="75" t="s">
        <v>0</v>
      </c>
      <c r="O4" s="76"/>
    </row>
    <row r="5" spans="2:18" ht="15" thickBot="1">
      <c r="B5" s="52" t="s">
        <v>5</v>
      </c>
      <c r="C5" s="53" t="s">
        <v>6</v>
      </c>
      <c r="D5" s="53" t="s">
        <v>7</v>
      </c>
      <c r="E5" s="52" t="s">
        <v>18</v>
      </c>
      <c r="F5" s="54" t="s">
        <v>58</v>
      </c>
      <c r="G5" s="4"/>
    </row>
    <row r="6" spans="2:18" ht="15" thickBot="1">
      <c r="B6" s="14">
        <v>43481</v>
      </c>
      <c r="C6" s="24">
        <v>2.9059999999999999E-2</v>
      </c>
      <c r="D6" s="12"/>
      <c r="E6" s="34"/>
      <c r="F6" s="4"/>
      <c r="G6" s="4"/>
      <c r="H6" s="4"/>
      <c r="I6" s="5" t="s">
        <v>1</v>
      </c>
      <c r="J6" s="5" t="s">
        <v>2</v>
      </c>
      <c r="K6" s="6"/>
      <c r="L6" s="6"/>
      <c r="M6" s="20"/>
      <c r="N6" s="5" t="s">
        <v>1</v>
      </c>
      <c r="O6" s="5" t="s">
        <v>2</v>
      </c>
      <c r="P6" s="1" t="s">
        <v>35</v>
      </c>
    </row>
    <row r="7" spans="2:18" ht="15.75" thickTop="1" thickBot="1">
      <c r="B7" s="14">
        <v>43512</v>
      </c>
      <c r="C7" s="24">
        <v>3.7650000000000003E-2</v>
      </c>
      <c r="D7" s="50">
        <f>(1+(C6))^(1/28)</f>
        <v>1.0010235865142521</v>
      </c>
      <c r="E7" s="15">
        <f>VLOOKUP(B7,$I$7:$K$417,3,FALSE)</f>
        <v>12.867057078695543</v>
      </c>
      <c r="F7" s="51">
        <f>VLOOKUP(B7,$I$7:$M$417,5,FALSE)</f>
        <v>1.0010269256801438</v>
      </c>
      <c r="G7" s="51"/>
      <c r="H7" s="7"/>
      <c r="I7" s="8">
        <v>43466</v>
      </c>
      <c r="J7" s="9">
        <v>12.3512</v>
      </c>
      <c r="K7" s="10"/>
      <c r="L7" s="10"/>
      <c r="M7" s="21"/>
      <c r="N7" s="8">
        <v>43466</v>
      </c>
      <c r="O7" s="9">
        <v>31.06</v>
      </c>
    </row>
    <row r="8" spans="2:18" ht="15" thickBot="1">
      <c r="B8" s="14">
        <v>43540</v>
      </c>
      <c r="C8" s="24">
        <v>4.6789999999999998E-2</v>
      </c>
      <c r="D8" s="50">
        <f>(1+(C7))^(1/31)</f>
        <v>1.0011929219655795</v>
      </c>
      <c r="E8" s="15">
        <f t="shared" ref="E8:E17" si="0">VLOOKUP(B8,$I$7:$K$371,3,FALSE)</f>
        <v>13.242478420962129</v>
      </c>
      <c r="F8" s="51">
        <f t="shared" ref="F8:F18" si="1">VLOOKUP(B8,$I$7:$M$417,5,FALSE)</f>
        <v>1.001202113905963</v>
      </c>
      <c r="G8" s="51"/>
      <c r="H8" s="7"/>
      <c r="I8" s="8">
        <v>43467</v>
      </c>
      <c r="J8" s="9">
        <v>12.363799999999999</v>
      </c>
      <c r="K8" s="10"/>
      <c r="L8" s="10"/>
      <c r="M8" s="21"/>
      <c r="N8" s="8">
        <v>43467</v>
      </c>
      <c r="O8" s="9">
        <v>31.06</v>
      </c>
      <c r="Q8" s="1" t="s">
        <v>34</v>
      </c>
    </row>
    <row r="9" spans="2:18" ht="15" thickBot="1">
      <c r="B9" s="14">
        <v>43571</v>
      </c>
      <c r="C9" s="24">
        <v>3.4450000000000001E-2</v>
      </c>
      <c r="D9" s="50">
        <f>(1+(C8))^(1/30)</f>
        <v>1.0015254402589613</v>
      </c>
      <c r="E9" s="15">
        <f>VLOOKUP(B9,$I$7:$K$371,3,FALSE)</f>
        <v>13.750243226947358</v>
      </c>
      <c r="F9" s="51">
        <f t="shared" si="1"/>
        <v>1.0015368591261027</v>
      </c>
      <c r="G9" s="51"/>
      <c r="H9" s="7"/>
      <c r="I9" s="8">
        <v>43468</v>
      </c>
      <c r="J9" s="9">
        <v>12.3764</v>
      </c>
      <c r="K9" s="10"/>
      <c r="L9" s="10"/>
      <c r="M9" s="21"/>
      <c r="N9" s="8">
        <v>43468</v>
      </c>
      <c r="O9" s="9">
        <v>31.22</v>
      </c>
      <c r="P9" s="17">
        <f>IF(OR(Q9="Martes",Q9="Miércoles",Q9="Jueves",Q9="Viernes",Q9="Sábado"),(14.05/5.5636*J8),IF(Q9="Domingo",P8,P7))</f>
        <v>31.222839528362933</v>
      </c>
      <c r="Q9" s="1" t="s">
        <v>28</v>
      </c>
    </row>
    <row r="10" spans="2:18" ht="15" thickBot="1">
      <c r="B10" s="14">
        <v>43601</v>
      </c>
      <c r="C10" s="24">
        <v>3.0590696999836187E-2</v>
      </c>
      <c r="D10" s="50">
        <f>(1+(C9))^(1/31)</f>
        <v>1.0010931739991951</v>
      </c>
      <c r="E10" s="15">
        <f t="shared" si="0"/>
        <v>14.390313938968829</v>
      </c>
      <c r="F10" s="51">
        <f t="shared" si="1"/>
        <v>1.0010782908741809</v>
      </c>
      <c r="G10" s="51"/>
      <c r="H10" s="7"/>
      <c r="I10" s="8">
        <v>43469</v>
      </c>
      <c r="J10" s="9">
        <v>12.388999999999999</v>
      </c>
      <c r="K10" s="10"/>
      <c r="L10" s="10"/>
      <c r="M10" s="21"/>
      <c r="N10" s="8">
        <v>43469</v>
      </c>
      <c r="O10" s="9">
        <v>31.25</v>
      </c>
      <c r="P10" s="17">
        <f t="shared" ref="P10:P30" si="2">IF(OR(Q10="Martes",Q10="Miércoles",Q10="Jueves",Q10="Viernes",Q10="Sábado"),(14.05/5.5636*J9),IF(Q10="Domingo",P9,P8))</f>
        <v>31.254658853979443</v>
      </c>
      <c r="Q10" s="1" t="s">
        <v>29</v>
      </c>
    </row>
    <row r="11" spans="2:18" ht="15" thickBot="1">
      <c r="B11" s="14">
        <v>43632</v>
      </c>
      <c r="C11" s="13">
        <v>2.7180054023995301E-2</v>
      </c>
      <c r="D11" s="50">
        <f>(1+(C10))^(1/30)</f>
        <v>1.0010049089193087</v>
      </c>
      <c r="E11" s="15">
        <f t="shared" si="0"/>
        <v>14.878236262740362</v>
      </c>
      <c r="F11" s="51">
        <f>VLOOKUP(B11,$I$7:$M$417,5,FALSE)</f>
        <v>1.0010226531120276</v>
      </c>
      <c r="G11" s="51"/>
      <c r="H11" s="7"/>
      <c r="I11" s="8">
        <v>43470</v>
      </c>
      <c r="J11" s="9">
        <v>12.4016</v>
      </c>
      <c r="K11" s="10"/>
      <c r="L11" s="10"/>
      <c r="M11" s="21"/>
      <c r="N11" s="8">
        <v>43470</v>
      </c>
      <c r="O11" s="9">
        <v>31.29</v>
      </c>
      <c r="P11" s="17">
        <f t="shared" si="2"/>
        <v>31.286478179595946</v>
      </c>
      <c r="Q11" s="1" t="s">
        <v>30</v>
      </c>
    </row>
    <row r="12" spans="2:18" ht="15" thickBot="1">
      <c r="B12" s="14">
        <v>43662</v>
      </c>
      <c r="C12" s="13">
        <v>2.1978655386921009E-2</v>
      </c>
      <c r="D12" s="50">
        <f t="shared" ref="D12:D17" si="3">(1+(C11))^(1/31)</f>
        <v>1.0008654464103446</v>
      </c>
      <c r="E12" s="15">
        <f t="shared" si="0"/>
        <v>15.337362187336762</v>
      </c>
      <c r="F12" s="51">
        <f t="shared" si="1"/>
        <v>1.0008613882707631</v>
      </c>
      <c r="G12" s="51"/>
      <c r="H12" s="7"/>
      <c r="I12" s="8">
        <v>43471</v>
      </c>
      <c r="J12" s="9">
        <v>12.414199999999999</v>
      </c>
      <c r="K12" s="10"/>
      <c r="L12" s="10"/>
      <c r="M12" s="21"/>
      <c r="N12" s="8">
        <v>43471</v>
      </c>
      <c r="O12" s="9">
        <v>31.29</v>
      </c>
      <c r="P12" s="17">
        <f t="shared" si="2"/>
        <v>31.286478179595946</v>
      </c>
      <c r="Q12" s="1" t="s">
        <v>31</v>
      </c>
    </row>
    <row r="13" spans="2:18" ht="15" thickBot="1">
      <c r="B13" s="14">
        <v>43693</v>
      </c>
      <c r="C13" s="13">
        <v>3.9539857870486861E-2</v>
      </c>
      <c r="D13" s="50">
        <f t="shared" si="3"/>
        <v>1.0007015558599017</v>
      </c>
      <c r="E13" s="15">
        <f t="shared" si="0"/>
        <v>15.748840945811962</v>
      </c>
      <c r="F13" s="51">
        <f t="shared" si="1"/>
        <v>1.0007053082387627</v>
      </c>
      <c r="G13" s="51"/>
      <c r="H13" s="7"/>
      <c r="I13" s="8">
        <v>43472</v>
      </c>
      <c r="J13" s="9">
        <v>12.4268</v>
      </c>
      <c r="K13" s="10"/>
      <c r="L13" s="10"/>
      <c r="M13" s="21"/>
      <c r="N13" s="8">
        <v>43472</v>
      </c>
      <c r="O13" s="9">
        <v>31.29</v>
      </c>
      <c r="P13" s="17">
        <f t="shared" si="2"/>
        <v>31.286478179595946</v>
      </c>
      <c r="Q13" s="1" t="s">
        <v>32</v>
      </c>
    </row>
    <row r="14" spans="2:18" ht="15" thickBot="1">
      <c r="B14" s="14">
        <v>43724</v>
      </c>
      <c r="C14" s="13">
        <v>5.8856622721223051E-2</v>
      </c>
      <c r="D14" s="50">
        <f>(1+(C13))^(1/30)</f>
        <v>1.0012934414711667</v>
      </c>
      <c r="E14" s="15">
        <f t="shared" si="0"/>
        <v>16.104903841966394</v>
      </c>
      <c r="F14" s="51">
        <f t="shared" si="1"/>
        <v>1.001305637244235</v>
      </c>
      <c r="G14" s="51"/>
      <c r="H14" s="7"/>
      <c r="I14" s="8">
        <v>43473</v>
      </c>
      <c r="J14" s="9">
        <v>12.439399999999999</v>
      </c>
      <c r="K14" s="10"/>
      <c r="L14" s="10"/>
      <c r="M14" s="21"/>
      <c r="N14" s="8">
        <v>43473</v>
      </c>
      <c r="O14" s="9">
        <v>31.38</v>
      </c>
      <c r="P14" s="17">
        <f t="shared" si="2"/>
        <v>31.38193615644547</v>
      </c>
      <c r="Q14" s="1" t="s">
        <v>33</v>
      </c>
    </row>
    <row r="15" spans="2:18" ht="15" thickBot="1">
      <c r="B15" s="14">
        <v>43754</v>
      </c>
      <c r="C15" s="13">
        <v>3.2934820909841234E-2</v>
      </c>
      <c r="D15" s="50">
        <f t="shared" si="3"/>
        <v>1.0018465307467497</v>
      </c>
      <c r="E15" s="15">
        <f t="shared" si="0"/>
        <v>16.758287658413181</v>
      </c>
      <c r="F15" s="51">
        <f t="shared" si="1"/>
        <v>1.0018532467687746</v>
      </c>
      <c r="G15" s="51"/>
      <c r="H15" s="7"/>
      <c r="I15" s="8">
        <v>43474</v>
      </c>
      <c r="J15" s="9">
        <v>12.4521</v>
      </c>
      <c r="K15" s="10"/>
      <c r="L15" s="10"/>
      <c r="M15" s="21"/>
      <c r="N15" s="8">
        <v>43474</v>
      </c>
      <c r="O15" s="9">
        <v>31.41</v>
      </c>
      <c r="P15" s="17">
        <f t="shared" si="2"/>
        <v>31.413755482061976</v>
      </c>
      <c r="Q15" s="1" t="s">
        <v>34</v>
      </c>
      <c r="R15" s="22"/>
    </row>
    <row r="16" spans="2:18" ht="15" thickBot="1">
      <c r="B16" s="14">
        <v>43785</v>
      </c>
      <c r="C16" s="13">
        <v>4.2545373094803107E-2</v>
      </c>
      <c r="D16" s="50">
        <f>(1+(C15))^(1/30)</f>
        <v>1.0010807199325198</v>
      </c>
      <c r="E16" s="15">
        <f t="shared" si="0"/>
        <v>17.733544305172629</v>
      </c>
      <c r="F16" s="51">
        <f t="shared" si="1"/>
        <v>1.0010782188502008</v>
      </c>
      <c r="G16" s="51"/>
      <c r="H16" s="7"/>
      <c r="I16" s="8">
        <v>43475</v>
      </c>
      <c r="J16" s="9">
        <v>12.464700000000001</v>
      </c>
      <c r="K16" s="10"/>
      <c r="L16" s="10"/>
      <c r="M16" s="21"/>
      <c r="N16" s="8">
        <v>43475</v>
      </c>
      <c r="O16" s="9">
        <v>31.45</v>
      </c>
      <c r="P16" s="17">
        <f t="shared" si="2"/>
        <v>31.445827342008773</v>
      </c>
      <c r="Q16" s="1" t="s">
        <v>28</v>
      </c>
      <c r="R16" s="22"/>
    </row>
    <row r="17" spans="2:18" ht="15" thickBot="1">
      <c r="B17" s="14">
        <v>43815</v>
      </c>
      <c r="C17" s="13">
        <v>3.7437073551383371E-2</v>
      </c>
      <c r="D17" s="50">
        <f t="shared" si="3"/>
        <v>1.0013449422406919</v>
      </c>
      <c r="E17" s="15">
        <f t="shared" si="0"/>
        <v>18.323510963568197</v>
      </c>
      <c r="F17" s="51">
        <f t="shared" si="1"/>
        <v>1.0013607375306712</v>
      </c>
      <c r="G17" s="51"/>
      <c r="H17" s="7"/>
      <c r="I17" s="8">
        <v>43476</v>
      </c>
      <c r="J17" s="9">
        <v>12.477399999999999</v>
      </c>
      <c r="K17" s="10"/>
      <c r="L17" s="10"/>
      <c r="M17" s="21"/>
      <c r="N17" s="8">
        <v>43476</v>
      </c>
      <c r="O17" s="9">
        <v>31.48</v>
      </c>
      <c r="P17" s="17">
        <f t="shared" si="2"/>
        <v>31.477646667625283</v>
      </c>
      <c r="Q17" s="1" t="s">
        <v>29</v>
      </c>
      <c r="R17" s="22"/>
    </row>
    <row r="18" spans="2:18" ht="15" thickBot="1">
      <c r="B18" s="14">
        <v>43846</v>
      </c>
      <c r="C18" s="7"/>
      <c r="D18" s="50">
        <f>(1+(C17))^(1/31)</f>
        <v>1.0011862940354419</v>
      </c>
      <c r="E18" s="34"/>
      <c r="F18" s="51">
        <f t="shared" si="1"/>
        <v>1.0011736474237392</v>
      </c>
      <c r="G18" s="51"/>
      <c r="H18" s="7"/>
      <c r="I18" s="8">
        <v>43477</v>
      </c>
      <c r="J18" s="9">
        <v>12.4901</v>
      </c>
      <c r="K18" s="10"/>
      <c r="L18" s="10"/>
      <c r="M18" s="21"/>
      <c r="N18" s="8">
        <v>43477</v>
      </c>
      <c r="O18" s="9">
        <v>31.51</v>
      </c>
      <c r="P18" s="17">
        <f t="shared" si="2"/>
        <v>31.509718527572076</v>
      </c>
      <c r="Q18" s="1" t="s">
        <v>30</v>
      </c>
      <c r="R18" s="22"/>
    </row>
    <row r="19" spans="2:18" ht="15" thickBot="1">
      <c r="B19" s="4"/>
      <c r="C19" s="7"/>
      <c r="D19" s="7"/>
      <c r="E19" s="34"/>
      <c r="F19" s="34"/>
      <c r="G19" s="7"/>
      <c r="H19" s="7"/>
      <c r="I19" s="8">
        <v>43478</v>
      </c>
      <c r="J19" s="9">
        <v>12.502800000000001</v>
      </c>
      <c r="K19" s="10"/>
      <c r="L19" s="10"/>
      <c r="M19" s="21"/>
      <c r="N19" s="8">
        <v>43478</v>
      </c>
      <c r="O19" s="9">
        <v>31.51</v>
      </c>
      <c r="P19" s="17">
        <f t="shared" si="2"/>
        <v>31.509718527572076</v>
      </c>
      <c r="Q19" s="1" t="s">
        <v>31</v>
      </c>
      <c r="R19" s="22"/>
    </row>
    <row r="20" spans="2:18" ht="15" thickBot="1">
      <c r="B20" s="14">
        <v>43481</v>
      </c>
      <c r="C20" s="24">
        <v>2.9000000000000001E-2</v>
      </c>
      <c r="D20" s="12"/>
      <c r="E20" s="34"/>
      <c r="F20" s="4"/>
      <c r="G20" s="4"/>
      <c r="H20" s="7"/>
      <c r="I20" s="8">
        <v>43479</v>
      </c>
      <c r="J20" s="9">
        <v>12.515499999999999</v>
      </c>
      <c r="K20" s="10"/>
      <c r="L20" s="10"/>
      <c r="M20" s="21"/>
      <c r="N20" s="8">
        <v>43479</v>
      </c>
      <c r="O20" s="9">
        <v>31.51</v>
      </c>
      <c r="P20" s="17">
        <f t="shared" si="2"/>
        <v>31.509718527572076</v>
      </c>
      <c r="Q20" s="1" t="s">
        <v>32</v>
      </c>
      <c r="R20" s="22"/>
    </row>
    <row r="21" spans="2:18" ht="15" thickBot="1">
      <c r="B21" s="14">
        <v>43512</v>
      </c>
      <c r="C21" s="24">
        <v>3.7999999999999999E-2</v>
      </c>
      <c r="D21" s="50">
        <f>(1+(C20))^(1/28)</f>
        <v>1.0010215019799726</v>
      </c>
      <c r="E21" s="15">
        <f>VLOOKUP(B21,$I$7:$K$417,3,FALSE)</f>
        <v>12.867057078695543</v>
      </c>
      <c r="F21" s="51">
        <f>VLOOKUP(B21,$I$7:$M$417,5,FALSE)</f>
        <v>1.0010269256801438</v>
      </c>
      <c r="G21" s="51"/>
      <c r="H21" s="7"/>
      <c r="I21" s="8">
        <v>43480</v>
      </c>
      <c r="J21" s="9">
        <v>12.5282</v>
      </c>
      <c r="K21" s="10"/>
      <c r="L21" s="10"/>
      <c r="M21" s="21"/>
      <c r="N21" s="8">
        <v>43480</v>
      </c>
      <c r="O21" s="9">
        <v>31.61</v>
      </c>
      <c r="P21" s="17">
        <f t="shared" si="2"/>
        <v>31.60593410741247</v>
      </c>
      <c r="Q21" s="1" t="s">
        <v>33</v>
      </c>
      <c r="R21" s="22"/>
    </row>
    <row r="22" spans="2:18" ht="15" thickBot="1">
      <c r="B22" s="14">
        <v>43540</v>
      </c>
      <c r="C22" s="24">
        <v>4.7E-2</v>
      </c>
      <c r="D22" s="50">
        <f>(1+(C21))^(1/31)</f>
        <v>1.0012038138333297</v>
      </c>
      <c r="E22" s="15">
        <f t="shared" ref="E22" si="4">VLOOKUP(B22,$I$7:$K$371,3,FALSE)</f>
        <v>13.242478420962129</v>
      </c>
      <c r="F22" s="51">
        <f>VLOOKUP(B22,$I$7:$M$417,5,FALSE)</f>
        <v>1.001202113905963</v>
      </c>
      <c r="G22" s="51"/>
      <c r="H22" s="7"/>
      <c r="I22" s="8">
        <v>43481</v>
      </c>
      <c r="J22" s="9">
        <v>12.538600000000001</v>
      </c>
      <c r="K22" s="10"/>
      <c r="L22" s="10"/>
      <c r="M22" s="21"/>
      <c r="N22" s="8">
        <v>43481</v>
      </c>
      <c r="O22" s="9">
        <v>31.64</v>
      </c>
      <c r="P22" s="17">
        <f t="shared" si="2"/>
        <v>31.638005967359266</v>
      </c>
      <c r="Q22" s="1" t="s">
        <v>34</v>
      </c>
      <c r="R22" s="22"/>
    </row>
    <row r="23" spans="2:18" ht="15" thickBot="1">
      <c r="B23" s="14">
        <v>43571</v>
      </c>
      <c r="C23" s="24">
        <v>3.4000000000000002E-2</v>
      </c>
      <c r="D23" s="50">
        <f>(1+(C22))^(1/30)</f>
        <v>1.0015321369205592</v>
      </c>
      <c r="E23" s="15">
        <f>VLOOKUP(B23,$I$7:$K$371,3,FALSE)</f>
        <v>13.750243226947358</v>
      </c>
      <c r="F23" s="51">
        <f>VLOOKUP(B23,$I$7:$M$417,5,FALSE)</f>
        <v>1.0015368591261027</v>
      </c>
      <c r="G23" s="51"/>
      <c r="H23" s="7"/>
      <c r="I23" s="8">
        <v>43482</v>
      </c>
      <c r="J23" s="9">
        <v>12.548999999999999</v>
      </c>
      <c r="K23" s="10"/>
      <c r="L23" s="10"/>
      <c r="M23" s="21"/>
      <c r="N23" s="8">
        <v>43482</v>
      </c>
      <c r="O23" s="9">
        <v>31.66</v>
      </c>
      <c r="P23" s="17">
        <f t="shared" si="2"/>
        <v>31.664269537709401</v>
      </c>
      <c r="Q23" s="1" t="s">
        <v>28</v>
      </c>
      <c r="R23" s="22"/>
    </row>
    <row r="24" spans="2:18" ht="15" thickBot="1">
      <c r="B24" s="14">
        <v>43601</v>
      </c>
      <c r="C24" s="24">
        <v>3.1E-2</v>
      </c>
      <c r="D24" s="50">
        <f>(1+(C23))^(1/31)</f>
        <v>1.0010791229987521</v>
      </c>
      <c r="E24" s="15">
        <f t="shared" ref="E24:E31" si="5">VLOOKUP(B24,$I$7:$K$371,3,FALSE)</f>
        <v>14.390313938968829</v>
      </c>
      <c r="F24" s="51">
        <f>VLOOKUP(B24,$I$7:$M$417,5,FALSE)</f>
        <v>1.0010782908741809</v>
      </c>
      <c r="G24" s="51"/>
      <c r="H24" s="7"/>
      <c r="I24" s="8">
        <v>43483</v>
      </c>
      <c r="J24" s="9">
        <v>12.5594</v>
      </c>
      <c r="K24" s="10"/>
      <c r="L24" s="10"/>
      <c r="M24" s="21"/>
      <c r="N24" s="8">
        <v>43483</v>
      </c>
      <c r="O24" s="9">
        <v>31.69</v>
      </c>
      <c r="P24" s="17">
        <f t="shared" si="2"/>
        <v>31.690533108059533</v>
      </c>
      <c r="Q24" s="1" t="s">
        <v>29</v>
      </c>
    </row>
    <row r="25" spans="2:18" ht="15" thickBot="1">
      <c r="B25" s="14">
        <v>43632</v>
      </c>
      <c r="C25" s="24">
        <v>2.7E-2</v>
      </c>
      <c r="D25" s="50">
        <f>(1+(C24))^(1/30)</f>
        <v>1.001018158139271</v>
      </c>
      <c r="E25" s="15">
        <f t="shared" si="5"/>
        <v>14.878236262740362</v>
      </c>
      <c r="F25" s="51">
        <f>VLOOKUP(B25,$I$7:$M$417,5,FALSE)</f>
        <v>1.0010226531120276</v>
      </c>
      <c r="G25" s="51"/>
      <c r="H25" s="7"/>
      <c r="I25" s="8">
        <v>43484</v>
      </c>
      <c r="J25" s="9">
        <v>12.569800000000001</v>
      </c>
      <c r="K25" s="10"/>
      <c r="L25" s="10"/>
      <c r="M25" s="21"/>
      <c r="N25" s="8">
        <v>43484</v>
      </c>
      <c r="O25" s="9">
        <v>31.72</v>
      </c>
      <c r="P25" s="17">
        <f t="shared" si="2"/>
        <v>31.716796678409665</v>
      </c>
      <c r="Q25" s="1" t="s">
        <v>30</v>
      </c>
    </row>
    <row r="26" spans="2:18" ht="15" thickBot="1">
      <c r="B26" s="14">
        <v>43662</v>
      </c>
      <c r="C26" s="24">
        <v>2.1999999999999999E-2</v>
      </c>
      <c r="D26" s="50">
        <f t="shared" ref="D26" si="6">(1+(C25))^(1/31)</f>
        <v>1.0008597865320199</v>
      </c>
      <c r="E26" s="15">
        <f t="shared" si="5"/>
        <v>15.337362187336762</v>
      </c>
      <c r="F26" s="51">
        <f>VLOOKUP(B26,$I$7:$M$417,5,FALSE)</f>
        <v>1.0008613882707631</v>
      </c>
      <c r="G26" s="51"/>
      <c r="H26" s="7"/>
      <c r="I26" s="8">
        <v>43485</v>
      </c>
      <c r="J26" s="9">
        <v>12.5802</v>
      </c>
      <c r="K26" s="10"/>
      <c r="L26" s="10"/>
      <c r="M26" s="21"/>
      <c r="N26" s="8">
        <v>43485</v>
      </c>
      <c r="O26" s="9">
        <v>31.72</v>
      </c>
      <c r="P26" s="17">
        <f t="shared" si="2"/>
        <v>31.716796678409665</v>
      </c>
      <c r="Q26" s="1" t="s">
        <v>31</v>
      </c>
    </row>
    <row r="27" spans="2:18" ht="15" thickBot="1">
      <c r="B27" s="14">
        <v>43693</v>
      </c>
      <c r="C27" s="24">
        <v>0.04</v>
      </c>
      <c r="D27" s="50">
        <f>(1+(C26))^(1/31)</f>
        <v>1.0007022300540109</v>
      </c>
      <c r="E27" s="15">
        <f t="shared" si="5"/>
        <v>15.748840945811962</v>
      </c>
      <c r="F27" s="51">
        <f>VLOOKUP(B27,$I$7:$M$417,5,FALSE)</f>
        <v>1.0007053082387627</v>
      </c>
      <c r="G27" s="51"/>
      <c r="H27" s="7"/>
      <c r="I27" s="8">
        <v>43486</v>
      </c>
      <c r="J27" s="9">
        <v>12.5906</v>
      </c>
      <c r="K27" s="10"/>
      <c r="L27" s="10"/>
      <c r="M27" s="21"/>
      <c r="N27" s="8">
        <v>43486</v>
      </c>
      <c r="O27" s="9">
        <v>31.72</v>
      </c>
      <c r="P27" s="17">
        <f t="shared" si="2"/>
        <v>31.716796678409665</v>
      </c>
      <c r="Q27" s="1" t="s">
        <v>32</v>
      </c>
    </row>
    <row r="28" spans="2:18" ht="15" thickBot="1">
      <c r="B28" s="14">
        <v>43724</v>
      </c>
      <c r="C28" s="24">
        <v>5.8999999999999997E-2</v>
      </c>
      <c r="D28" s="50">
        <f>(1+(C27))^(1/30)</f>
        <v>1.00130821206895</v>
      </c>
      <c r="E28" s="15">
        <f t="shared" si="5"/>
        <v>16.104903841966394</v>
      </c>
      <c r="F28" s="51">
        <f>VLOOKUP(B28,$I$7:$M$417,5,FALSE)</f>
        <v>1.001305637244235</v>
      </c>
      <c r="G28" s="51"/>
      <c r="H28" s="7"/>
      <c r="I28" s="8">
        <v>43487</v>
      </c>
      <c r="J28" s="9">
        <v>12.601000000000001</v>
      </c>
      <c r="K28" s="10"/>
      <c r="L28" s="10"/>
      <c r="M28" s="21"/>
      <c r="N28" s="8">
        <v>43487</v>
      </c>
      <c r="O28" s="9">
        <v>31.8</v>
      </c>
      <c r="P28" s="17">
        <f t="shared" si="2"/>
        <v>31.795587389460067</v>
      </c>
      <c r="Q28" s="1" t="s">
        <v>33</v>
      </c>
    </row>
    <row r="29" spans="2:18" ht="15" thickBot="1">
      <c r="B29" s="14">
        <v>43754</v>
      </c>
      <c r="C29" s="24">
        <v>3.3000000000000002E-2</v>
      </c>
      <c r="D29" s="50">
        <f t="shared" ref="D29" si="7">(1+(C28))^(1/31)</f>
        <v>1.0018509065141419</v>
      </c>
      <c r="E29" s="15">
        <f t="shared" si="5"/>
        <v>16.758287658413181</v>
      </c>
      <c r="F29" s="51">
        <f>VLOOKUP(B29,$I$7:$M$417,5,FALSE)</f>
        <v>1.0018532467687746</v>
      </c>
      <c r="G29" s="51"/>
      <c r="H29" s="7"/>
      <c r="I29" s="8">
        <v>43488</v>
      </c>
      <c r="J29" s="9">
        <v>12.611499999999999</v>
      </c>
      <c r="K29" s="10"/>
      <c r="L29" s="10"/>
      <c r="M29" s="21"/>
      <c r="N29" s="8">
        <v>43488</v>
      </c>
      <c r="O29" s="9">
        <v>31.82</v>
      </c>
      <c r="P29" s="17">
        <f t="shared" si="2"/>
        <v>31.821850959810199</v>
      </c>
      <c r="Q29" s="1" t="s">
        <v>34</v>
      </c>
    </row>
    <row r="30" spans="2:18" ht="15" thickBot="1">
      <c r="B30" s="14">
        <v>43785</v>
      </c>
      <c r="C30" s="24">
        <v>4.2999999999999997E-2</v>
      </c>
      <c r="D30" s="50">
        <f>(1+(C29))^(1/30)</f>
        <v>1.001082825503921</v>
      </c>
      <c r="E30" s="15">
        <f t="shared" si="5"/>
        <v>17.733544305172629</v>
      </c>
      <c r="F30" s="51">
        <f>VLOOKUP(B30,$I$7:$M$417,5,FALSE)</f>
        <v>1.0010782188502008</v>
      </c>
      <c r="G30" s="51"/>
      <c r="H30" s="7"/>
      <c r="I30" s="8">
        <v>43489</v>
      </c>
      <c r="J30" s="9">
        <v>12.6219</v>
      </c>
      <c r="K30" s="10"/>
      <c r="L30" s="10"/>
      <c r="M30" s="21"/>
      <c r="N30" s="8">
        <v>43489</v>
      </c>
      <c r="O30" s="9">
        <v>31.85</v>
      </c>
      <c r="P30" s="17">
        <f t="shared" si="2"/>
        <v>31.84836706449062</v>
      </c>
      <c r="Q30" s="1" t="s">
        <v>28</v>
      </c>
    </row>
    <row r="31" spans="2:18" ht="15" thickBot="1">
      <c r="B31" s="14">
        <v>43815</v>
      </c>
      <c r="C31" s="24">
        <v>3.6999999999999998E-2</v>
      </c>
      <c r="D31" s="50">
        <f t="shared" ref="D31" si="8">(1+(C30))^(1/31)</f>
        <v>1.0013590250909814</v>
      </c>
      <c r="E31" s="15">
        <f t="shared" si="5"/>
        <v>18.323510963568197</v>
      </c>
      <c r="F31" s="51">
        <f>VLOOKUP(B31,$I$7:$M$417,5,FALSE)</f>
        <v>1.0013607375306712</v>
      </c>
      <c r="G31" s="51"/>
      <c r="H31" s="7"/>
      <c r="I31" s="8">
        <v>43490</v>
      </c>
      <c r="J31" s="9">
        <v>12.632400000000001</v>
      </c>
      <c r="K31" s="10"/>
      <c r="L31" s="10"/>
      <c r="M31" s="21"/>
      <c r="N31" s="8">
        <v>43490</v>
      </c>
      <c r="O31" s="9">
        <v>31.87</v>
      </c>
      <c r="P31" s="17">
        <f t="shared" ref="P31:P72" si="9">IF(OR(Q31="Martes",Q31="Miércoles",Q31="Jueves",Q31="Viernes",Q31="Sábado"),(14.05/5.5636*J30),IF(Q31="Domingo",P30,P29))</f>
        <v>31.874630634840756</v>
      </c>
      <c r="Q31" s="1" t="s">
        <v>29</v>
      </c>
    </row>
    <row r="32" spans="2:18" ht="15" thickBot="1">
      <c r="B32" s="14">
        <v>43846</v>
      </c>
      <c r="C32" s="7"/>
      <c r="D32" s="50">
        <f>(1+(C31))^(1/31)</f>
        <v>1.0011726847753666</v>
      </c>
      <c r="E32" s="34"/>
      <c r="F32" s="55">
        <f>VLOOKUP(B32,$I$7:$M$417,5,FALSE)</f>
        <v>1.0011736474237392</v>
      </c>
      <c r="G32" s="107"/>
      <c r="H32" s="7"/>
      <c r="I32" s="8">
        <v>43491</v>
      </c>
      <c r="J32" s="9">
        <v>12.642799999999999</v>
      </c>
      <c r="K32" s="10"/>
      <c r="L32" s="10"/>
      <c r="M32" s="21"/>
      <c r="N32" s="8">
        <v>43491</v>
      </c>
      <c r="O32" s="9">
        <v>31.9</v>
      </c>
      <c r="P32" s="17">
        <f t="shared" si="9"/>
        <v>31.901146739521177</v>
      </c>
      <c r="Q32" s="1" t="s">
        <v>30</v>
      </c>
    </row>
    <row r="33" spans="2:17" ht="15" thickBot="1">
      <c r="H33" s="7"/>
      <c r="I33" s="8">
        <v>43492</v>
      </c>
      <c r="J33" s="9">
        <v>12.6533</v>
      </c>
      <c r="K33" s="10"/>
      <c r="L33" s="10"/>
      <c r="M33" s="21"/>
      <c r="N33" s="8">
        <v>43492</v>
      </c>
      <c r="O33" s="9">
        <v>31.9</v>
      </c>
      <c r="P33" s="17">
        <f t="shared" si="9"/>
        <v>31.901146739521177</v>
      </c>
      <c r="Q33" s="1" t="s">
        <v>31</v>
      </c>
    </row>
    <row r="34" spans="2:17" ht="15" thickBot="1">
      <c r="B34" s="84" t="s">
        <v>37</v>
      </c>
      <c r="C34" s="84"/>
      <c r="D34" s="84"/>
      <c r="E34" s="84"/>
      <c r="F34" s="84"/>
      <c r="G34" s="84"/>
      <c r="H34" s="7"/>
      <c r="I34" s="8">
        <v>43493</v>
      </c>
      <c r="J34" s="9">
        <v>12.6638</v>
      </c>
      <c r="K34" s="10"/>
      <c r="L34" s="10"/>
      <c r="M34" s="21"/>
      <c r="N34" s="8">
        <v>43493</v>
      </c>
      <c r="O34" s="9">
        <v>31.9</v>
      </c>
      <c r="P34" s="17">
        <f t="shared" si="9"/>
        <v>31.901146739521177</v>
      </c>
      <c r="Q34" s="1" t="s">
        <v>32</v>
      </c>
    </row>
    <row r="35" spans="2:17" ht="15" thickBot="1">
      <c r="B35" s="31" t="s">
        <v>44</v>
      </c>
      <c r="C35" s="31" t="s">
        <v>42</v>
      </c>
      <c r="D35" s="31" t="s">
        <v>38</v>
      </c>
      <c r="E35" s="31" t="s">
        <v>40</v>
      </c>
      <c r="F35" s="31" t="s">
        <v>39</v>
      </c>
      <c r="G35" s="31" t="s">
        <v>43</v>
      </c>
      <c r="H35" s="7"/>
      <c r="I35" s="8">
        <v>43494</v>
      </c>
      <c r="J35" s="9">
        <v>12.674300000000001</v>
      </c>
      <c r="K35" s="10"/>
      <c r="L35" s="10"/>
      <c r="M35" s="21"/>
      <c r="N35" s="8">
        <v>43494</v>
      </c>
      <c r="O35" s="9">
        <v>31.98</v>
      </c>
      <c r="P35" s="17">
        <f t="shared" si="9"/>
        <v>31.980442519232156</v>
      </c>
      <c r="Q35" s="1" t="s">
        <v>33</v>
      </c>
    </row>
    <row r="36" spans="2:17" ht="15" thickBot="1">
      <c r="B36" s="37">
        <v>43525</v>
      </c>
      <c r="C36" s="38"/>
      <c r="D36" s="38">
        <f>VLOOKUP(B36,$I$7:$J$371,2,FALSE)</f>
        <v>13.039</v>
      </c>
      <c r="E36" s="39">
        <v>1</v>
      </c>
      <c r="F36" s="38">
        <f>VLOOKUP(B36,$N$7:$O$371,2,FALSE)</f>
        <v>32.89</v>
      </c>
      <c r="G36" s="40">
        <v>1</v>
      </c>
      <c r="H36" s="7"/>
      <c r="I36" s="8">
        <v>43495</v>
      </c>
      <c r="J36" s="9">
        <v>12.684799999999999</v>
      </c>
      <c r="K36" s="10"/>
      <c r="L36" s="10"/>
      <c r="M36" s="21"/>
      <c r="N36" s="8">
        <v>43495</v>
      </c>
      <c r="O36" s="9">
        <v>32.01</v>
      </c>
      <c r="P36" s="17">
        <f t="shared" si="9"/>
        <v>32.006958623912581</v>
      </c>
      <c r="Q36" s="1" t="s">
        <v>34</v>
      </c>
    </row>
    <row r="37" spans="2:17" ht="15" thickBot="1">
      <c r="B37" s="37">
        <v>43539</v>
      </c>
      <c r="C37" s="38">
        <f>B37-B36</f>
        <v>14</v>
      </c>
      <c r="D37" s="38">
        <f>VLOOKUP(B37,$I$7:$J$371,2,FALSE)</f>
        <v>13.226699999999999</v>
      </c>
      <c r="E37" s="39">
        <f>D37/D36*E36</f>
        <v>1.0143952757113275</v>
      </c>
      <c r="F37" s="38">
        <f>VLOOKUP(B37,$N$7:$O$371,2,FALSE)</f>
        <v>33.369999999999997</v>
      </c>
      <c r="G37" s="40">
        <f>F37/F36*G36</f>
        <v>1.0145941015506232</v>
      </c>
      <c r="H37" s="7"/>
      <c r="I37" s="8">
        <v>43496</v>
      </c>
      <c r="J37" s="9">
        <v>12.6953</v>
      </c>
      <c r="K37" s="10"/>
      <c r="L37" s="10"/>
      <c r="M37" s="21"/>
      <c r="N37" s="8">
        <v>43496</v>
      </c>
      <c r="O37" s="9">
        <v>32.03</v>
      </c>
      <c r="P37" s="17">
        <f t="shared" si="9"/>
        <v>32.033474728592999</v>
      </c>
      <c r="Q37" s="1" t="s">
        <v>28</v>
      </c>
    </row>
    <row r="38" spans="2:17" ht="15" thickBot="1">
      <c r="B38" s="37">
        <v>43570</v>
      </c>
      <c r="C38" s="38">
        <f t="shared" ref="C38:C39" si="10">B38-B37</f>
        <v>31</v>
      </c>
      <c r="D38" s="38">
        <f>VLOOKUP(B38,$I$7:$J$371,2,FALSE)</f>
        <v>13.7293</v>
      </c>
      <c r="E38" s="39">
        <f t="shared" ref="E38:E39" si="11">D38/D37*E37</f>
        <v>1.0529411764705883</v>
      </c>
      <c r="F38" s="38">
        <f>VLOOKUP(B38,$N$7:$O$371,2,FALSE)</f>
        <v>34.549999999999997</v>
      </c>
      <c r="G38" s="40">
        <f t="shared" ref="G38:G39" si="12">F38/F37*G37</f>
        <v>1.0504712678625721</v>
      </c>
      <c r="H38" s="7"/>
      <c r="I38" s="8">
        <v>43497</v>
      </c>
      <c r="J38" s="9">
        <v>12.7058</v>
      </c>
      <c r="K38" s="10"/>
      <c r="L38" s="10"/>
      <c r="M38" s="21"/>
      <c r="N38" s="8">
        <v>43497</v>
      </c>
      <c r="O38" s="9">
        <v>32.06</v>
      </c>
      <c r="P38" s="17">
        <f t="shared" si="9"/>
        <v>32.059990833273424</v>
      </c>
      <c r="Q38" s="1" t="s">
        <v>29</v>
      </c>
    </row>
    <row r="39" spans="2:17" ht="15" thickBot="1">
      <c r="B39" s="37">
        <v>43600</v>
      </c>
      <c r="C39" s="38">
        <f t="shared" si="10"/>
        <v>30</v>
      </c>
      <c r="D39" s="38">
        <f>VLOOKUP(B39,$I$7:$J$371,2,FALSE)</f>
        <v>14.374599999999999</v>
      </c>
      <c r="E39" s="39">
        <f t="shared" si="11"/>
        <v>1.1024311680343584</v>
      </c>
      <c r="F39" s="38">
        <f>VLOOKUP(B39,$N$7:$O$371,2,FALSE)</f>
        <v>36.25</v>
      </c>
      <c r="G39" s="40">
        <f t="shared" si="12"/>
        <v>1.1021587108543631</v>
      </c>
      <c r="H39" s="7"/>
      <c r="I39" s="8">
        <v>43498</v>
      </c>
      <c r="J39" s="9">
        <v>12.7163</v>
      </c>
      <c r="K39" s="10"/>
      <c r="L39" s="10"/>
      <c r="M39" s="21"/>
      <c r="N39" s="8">
        <v>43498</v>
      </c>
      <c r="O39" s="9">
        <v>32.090000000000003</v>
      </c>
      <c r="P39" s="17">
        <f t="shared" si="9"/>
        <v>32.08650693795385</v>
      </c>
      <c r="Q39" s="1" t="s">
        <v>30</v>
      </c>
    </row>
    <row r="40" spans="2:17" ht="15" thickBot="1">
      <c r="B40" s="37">
        <f>B39+C40</f>
        <v>43615</v>
      </c>
      <c r="C40" s="38">
        <f>90-SUM(C36:C39)</f>
        <v>15</v>
      </c>
      <c r="D40" s="38">
        <f>VLOOKUP(B40,$I$7:$J$371,2,FALSE)</f>
        <v>14.609</v>
      </c>
      <c r="E40" s="39">
        <f>D40/D39*E39</f>
        <v>1.1204080067489839</v>
      </c>
      <c r="F40" s="38">
        <f>VLOOKUP(B40,$N$7:$O$371,2,FALSE)</f>
        <v>36.85</v>
      </c>
      <c r="G40" s="40">
        <f>F40/F39*G39</f>
        <v>1.1204013377926423</v>
      </c>
      <c r="H40" s="7"/>
      <c r="I40" s="8">
        <v>43499</v>
      </c>
      <c r="J40" s="9">
        <v>12.726900000000001</v>
      </c>
      <c r="K40" s="10"/>
      <c r="L40" s="10"/>
      <c r="M40" s="21"/>
      <c r="N40" s="8">
        <v>43499</v>
      </c>
      <c r="O40" s="9">
        <v>32.090000000000003</v>
      </c>
      <c r="P40" s="17">
        <f t="shared" si="9"/>
        <v>32.08650693795385</v>
      </c>
      <c r="Q40" s="1" t="s">
        <v>31</v>
      </c>
    </row>
    <row r="41" spans="2:17" ht="15" thickBot="1">
      <c r="B41" s="93" t="s">
        <v>49</v>
      </c>
      <c r="C41" s="93"/>
      <c r="D41" s="30">
        <v>0.01</v>
      </c>
      <c r="E41" s="94" t="s">
        <v>50</v>
      </c>
      <c r="F41" s="94"/>
      <c r="G41" s="33">
        <f>D41/365*90</f>
        <v>2.4657534246575342E-3</v>
      </c>
      <c r="H41" s="7"/>
      <c r="I41" s="8">
        <v>43500</v>
      </c>
      <c r="J41" s="9">
        <v>12.737399999999999</v>
      </c>
      <c r="K41" s="10"/>
      <c r="L41" s="10"/>
      <c r="M41" s="21"/>
      <c r="N41" s="8">
        <v>43500</v>
      </c>
      <c r="O41" s="9">
        <v>32.090000000000003</v>
      </c>
      <c r="P41" s="17">
        <f t="shared" si="9"/>
        <v>32.08650693795385</v>
      </c>
      <c r="Q41" s="1" t="s">
        <v>32</v>
      </c>
    </row>
    <row r="42" spans="2:17" ht="15" thickBot="1">
      <c r="D42" s="85" t="s">
        <v>45</v>
      </c>
      <c r="E42" s="86"/>
      <c r="F42" s="86"/>
      <c r="G42" s="41">
        <f>(G40*(1+G41))-1</f>
        <v>0.12316397122829525</v>
      </c>
      <c r="H42" s="7"/>
      <c r="I42" s="8">
        <v>43501</v>
      </c>
      <c r="J42" s="9">
        <v>12.7479</v>
      </c>
      <c r="K42" s="10"/>
      <c r="L42" s="10"/>
      <c r="M42" s="21"/>
      <c r="N42" s="8">
        <v>43501</v>
      </c>
      <c r="O42" s="9">
        <v>32.17</v>
      </c>
      <c r="P42" s="17">
        <f t="shared" si="9"/>
        <v>32.166307786325405</v>
      </c>
      <c r="Q42" s="1" t="s">
        <v>33</v>
      </c>
    </row>
    <row r="43" spans="2:17" ht="15" thickBot="1">
      <c r="D43" s="87" t="s">
        <v>46</v>
      </c>
      <c r="E43" s="88"/>
      <c r="F43" s="89"/>
      <c r="G43" s="29">
        <f>G42*365/90</f>
        <v>0.49949832775919745</v>
      </c>
      <c r="H43" s="7"/>
      <c r="I43" s="8">
        <v>43502</v>
      </c>
      <c r="J43" s="9">
        <v>12.7585</v>
      </c>
      <c r="K43" s="10"/>
      <c r="L43" s="10"/>
      <c r="M43" s="21"/>
      <c r="N43" s="8">
        <v>43502</v>
      </c>
      <c r="O43" s="9">
        <v>32.19</v>
      </c>
      <c r="P43" s="17">
        <f t="shared" si="9"/>
        <v>32.192823891005823</v>
      </c>
      <c r="Q43" s="1" t="s">
        <v>34</v>
      </c>
    </row>
    <row r="44" spans="2:17" ht="15" thickBot="1">
      <c r="B44" s="23"/>
      <c r="D44" s="87" t="s">
        <v>47</v>
      </c>
      <c r="E44" s="88"/>
      <c r="F44" s="89"/>
      <c r="G44" s="29">
        <f>(((1+(G43/365*90))^(365/90))-1)</f>
        <v>0.60167741962095134</v>
      </c>
      <c r="H44" s="7"/>
      <c r="I44" s="8">
        <v>43503</v>
      </c>
      <c r="J44" s="9">
        <v>12.7691</v>
      </c>
      <c r="K44" s="10"/>
      <c r="L44" s="10"/>
      <c r="M44" s="21"/>
      <c r="N44" s="8">
        <v>43503</v>
      </c>
      <c r="O44" s="9">
        <v>32.22</v>
      </c>
      <c r="P44" s="17">
        <f t="shared" si="9"/>
        <v>32.219592530016541</v>
      </c>
      <c r="Q44" s="1" t="s">
        <v>28</v>
      </c>
    </row>
    <row r="45" spans="2:17" ht="15" thickBot="1">
      <c r="B45" s="23"/>
      <c r="D45" s="90" t="s">
        <v>48</v>
      </c>
      <c r="E45" s="91"/>
      <c r="F45" s="92"/>
      <c r="G45" s="43">
        <f>(((1+(G44))^(30/365))-1)</f>
        <v>3.9475811784910997E-2</v>
      </c>
      <c r="H45" s="7"/>
      <c r="I45" s="8">
        <v>43504</v>
      </c>
      <c r="J45" s="9">
        <v>12.7797</v>
      </c>
      <c r="K45" s="10"/>
      <c r="L45" s="10"/>
      <c r="M45" s="21"/>
      <c r="N45" s="8">
        <v>43504</v>
      </c>
      <c r="O45" s="9">
        <v>32.25</v>
      </c>
      <c r="P45" s="17">
        <f t="shared" si="9"/>
        <v>32.246361169027253</v>
      </c>
      <c r="Q45" s="1" t="s">
        <v>29</v>
      </c>
    </row>
    <row r="46" spans="2:17" ht="15" thickBot="1">
      <c r="B46" s="105" t="s">
        <v>55</v>
      </c>
      <c r="C46" s="105"/>
      <c r="D46" s="44">
        <v>100000</v>
      </c>
      <c r="E46" s="105" t="s">
        <v>56</v>
      </c>
      <c r="F46" s="105"/>
      <c r="G46" s="44">
        <f>D46*(1+G42)</f>
        <v>112316.39712282953</v>
      </c>
      <c r="H46" s="7"/>
      <c r="I46" s="8">
        <v>43505</v>
      </c>
      <c r="J46" s="9">
        <v>12.7902</v>
      </c>
      <c r="K46" s="10"/>
      <c r="L46" s="10"/>
      <c r="M46" s="21"/>
      <c r="N46" s="8">
        <v>43505</v>
      </c>
      <c r="O46" s="9">
        <v>32.270000000000003</v>
      </c>
      <c r="P46" s="17">
        <f t="shared" si="9"/>
        <v>32.273129808037964</v>
      </c>
      <c r="Q46" s="1" t="s">
        <v>30</v>
      </c>
    </row>
    <row r="47" spans="2:17" ht="15" thickBot="1">
      <c r="B47" s="23"/>
      <c r="D47" s="23"/>
      <c r="G47" s="7"/>
      <c r="H47" s="7"/>
      <c r="I47" s="8">
        <v>43506</v>
      </c>
      <c r="J47" s="9">
        <v>12.800800000000001</v>
      </c>
      <c r="K47" s="10"/>
      <c r="L47" s="10"/>
      <c r="M47" s="21"/>
      <c r="N47" s="8">
        <v>43506</v>
      </c>
      <c r="O47" s="9">
        <v>32.270000000000003</v>
      </c>
      <c r="P47" s="17">
        <f t="shared" si="9"/>
        <v>32.273129808037964</v>
      </c>
      <c r="Q47" s="1" t="s">
        <v>31</v>
      </c>
    </row>
    <row r="48" spans="2:17" ht="15" thickBot="1">
      <c r="B48" s="84" t="s">
        <v>41</v>
      </c>
      <c r="C48" s="84"/>
      <c r="D48" s="84"/>
      <c r="E48" s="84"/>
      <c r="F48" s="84"/>
      <c r="G48" s="84"/>
      <c r="H48" s="7"/>
      <c r="I48" s="8">
        <v>43507</v>
      </c>
      <c r="J48" s="9">
        <v>12.811400000000001</v>
      </c>
      <c r="K48" s="10"/>
      <c r="L48" s="10"/>
      <c r="M48" s="21"/>
      <c r="N48" s="8">
        <v>43507</v>
      </c>
      <c r="O48" s="9">
        <v>32.270000000000003</v>
      </c>
      <c r="P48" s="17">
        <f t="shared" si="9"/>
        <v>32.273129808037964</v>
      </c>
      <c r="Q48" s="1" t="s">
        <v>32</v>
      </c>
    </row>
    <row r="49" spans="2:17" ht="15" thickBot="1">
      <c r="B49" s="31" t="s">
        <v>44</v>
      </c>
      <c r="C49" s="31" t="s">
        <v>42</v>
      </c>
      <c r="D49" s="31" t="s">
        <v>38</v>
      </c>
      <c r="E49" s="31" t="s">
        <v>40</v>
      </c>
      <c r="F49" s="31" t="s">
        <v>39</v>
      </c>
      <c r="G49" s="31" t="s">
        <v>43</v>
      </c>
      <c r="H49" s="7"/>
      <c r="I49" s="8">
        <v>43508</v>
      </c>
      <c r="J49" s="9">
        <v>12.821999999999999</v>
      </c>
      <c r="K49" s="10"/>
      <c r="L49" s="10"/>
      <c r="M49" s="21"/>
      <c r="N49" s="8">
        <v>43508</v>
      </c>
      <c r="O49" s="9">
        <v>32.35</v>
      </c>
      <c r="P49" s="17">
        <f t="shared" si="9"/>
        <v>32.353183190739813</v>
      </c>
      <c r="Q49" s="1" t="s">
        <v>33</v>
      </c>
    </row>
    <row r="50" spans="2:17" ht="15" thickBot="1">
      <c r="B50" s="37">
        <v>43592</v>
      </c>
      <c r="C50" s="38"/>
      <c r="D50" s="38">
        <f>VLOOKUP(B50,$I$7:$J$371,2,FALSE)</f>
        <v>14.1996</v>
      </c>
      <c r="E50" s="39">
        <v>1</v>
      </c>
      <c r="F50" s="38">
        <f t="shared" ref="F50:F54" si="13">VLOOKUP(B50,$N$7:$O$371,2,FALSE)</f>
        <v>35.799999999999997</v>
      </c>
      <c r="G50" s="40">
        <v>1</v>
      </c>
      <c r="H50" s="7"/>
      <c r="I50" s="8">
        <v>43509</v>
      </c>
      <c r="J50" s="9">
        <v>12.832700000000001</v>
      </c>
      <c r="K50" s="10"/>
      <c r="L50" s="10"/>
      <c r="M50" s="21"/>
      <c r="N50" s="8">
        <v>43509</v>
      </c>
      <c r="O50" s="9">
        <v>32.380000000000003</v>
      </c>
      <c r="P50" s="17">
        <f t="shared" si="9"/>
        <v>32.379951829750524</v>
      </c>
      <c r="Q50" s="1" t="s">
        <v>34</v>
      </c>
    </row>
    <row r="51" spans="2:17" ht="15" thickBot="1">
      <c r="B51" s="37">
        <v>43600</v>
      </c>
      <c r="C51" s="38">
        <f>B51-B50</f>
        <v>8</v>
      </c>
      <c r="D51" s="38">
        <f>VLOOKUP(B51,$I$7:$J$371,2,FALSE)</f>
        <v>14.374599999999999</v>
      </c>
      <c r="E51" s="39">
        <f>D51/D50*E50</f>
        <v>1.0123242908250936</v>
      </c>
      <c r="F51" s="38">
        <f t="shared" si="13"/>
        <v>36.25</v>
      </c>
      <c r="G51" s="40">
        <f>F51/F50*G50</f>
        <v>1.0125698324022347</v>
      </c>
      <c r="H51" s="7"/>
      <c r="I51" s="8">
        <v>43510</v>
      </c>
      <c r="J51" s="9">
        <v>12.843299999999999</v>
      </c>
      <c r="K51" s="10"/>
      <c r="L51" s="10"/>
      <c r="M51" s="21"/>
      <c r="N51" s="8">
        <v>43510</v>
      </c>
      <c r="O51" s="9">
        <v>32.409999999999997</v>
      </c>
      <c r="P51" s="17">
        <f t="shared" si="9"/>
        <v>32.40697300309153</v>
      </c>
      <c r="Q51" s="1" t="s">
        <v>28</v>
      </c>
    </row>
    <row r="52" spans="2:17" ht="15" thickBot="1">
      <c r="B52" s="37">
        <v>43631</v>
      </c>
      <c r="C52" s="38">
        <f t="shared" ref="C52:C54" si="14">B52-B51</f>
        <v>31</v>
      </c>
      <c r="D52" s="38">
        <f>VLOOKUP(B52,$I$7:$J$371,2,FALSE)</f>
        <v>14.863300000000001</v>
      </c>
      <c r="E52" s="39">
        <f t="shared" ref="E52:E54" si="15">D52/D51*E51</f>
        <v>1.0467407532606552</v>
      </c>
      <c r="F52" s="38">
        <f t="shared" si="13"/>
        <v>37.49</v>
      </c>
      <c r="G52" s="40">
        <f t="shared" ref="G52:G54" si="16">F52/F51*G51</f>
        <v>1.0472067039106148</v>
      </c>
      <c r="H52" s="7"/>
      <c r="I52" s="8">
        <v>43511</v>
      </c>
      <c r="J52" s="9">
        <v>12.853899999999999</v>
      </c>
      <c r="K52" s="10"/>
      <c r="L52" s="48" t="s">
        <v>57</v>
      </c>
      <c r="M52" s="49">
        <f>J52/J51</f>
        <v>1.0008253330530315</v>
      </c>
      <c r="N52" s="47">
        <v>43511</v>
      </c>
      <c r="O52" s="9">
        <v>32.43</v>
      </c>
      <c r="P52" s="17">
        <f t="shared" si="9"/>
        <v>32.433741642102241</v>
      </c>
      <c r="Q52" s="1" t="s">
        <v>29</v>
      </c>
    </row>
    <row r="53" spans="2:17" ht="15" thickBot="1">
      <c r="B53" s="37">
        <v>43661</v>
      </c>
      <c r="C53" s="38">
        <f t="shared" si="14"/>
        <v>30</v>
      </c>
      <c r="D53" s="38">
        <f>VLOOKUP(B53,$I$7:$J$371,2,FALSE)</f>
        <v>15.3241</v>
      </c>
      <c r="E53" s="39">
        <f t="shared" si="15"/>
        <v>1.0791923716161018</v>
      </c>
      <c r="F53" s="38">
        <f t="shared" si="13"/>
        <v>38.58</v>
      </c>
      <c r="G53" s="40">
        <f t="shared" si="16"/>
        <v>1.0776536312849163</v>
      </c>
      <c r="H53" s="7"/>
      <c r="I53" s="8">
        <v>43512</v>
      </c>
      <c r="J53" s="9">
        <v>12.867100000000001</v>
      </c>
      <c r="K53" s="16">
        <f t="shared" ref="K53:K80" si="17">$D$7*J52</f>
        <v>12.867057078695543</v>
      </c>
      <c r="L53" s="81" t="s">
        <v>53</v>
      </c>
      <c r="M53" s="46">
        <f>J53/J52</f>
        <v>1.0010269256801438</v>
      </c>
      <c r="N53" s="8">
        <v>43512</v>
      </c>
      <c r="O53" s="9">
        <v>32.46</v>
      </c>
      <c r="P53" s="17">
        <f t="shared" si="9"/>
        <v>32.460510281112953</v>
      </c>
      <c r="Q53" s="1" t="s">
        <v>30</v>
      </c>
    </row>
    <row r="54" spans="2:17" ht="15" thickBot="1">
      <c r="B54" s="37">
        <v>43682</v>
      </c>
      <c r="C54" s="38">
        <f t="shared" si="14"/>
        <v>21</v>
      </c>
      <c r="D54" s="38">
        <f>VLOOKUP(B54,$I$7:$J$371,2,FALSE)</f>
        <v>15.603199999999999</v>
      </c>
      <c r="E54" s="39">
        <f t="shared" si="15"/>
        <v>1.0988478548691514</v>
      </c>
      <c r="F54" s="38">
        <f t="shared" si="13"/>
        <v>39.299999999999997</v>
      </c>
      <c r="G54" s="40">
        <f t="shared" si="16"/>
        <v>1.0977653631284918</v>
      </c>
      <c r="H54" s="7"/>
      <c r="I54" s="8">
        <v>43513</v>
      </c>
      <c r="J54" s="9">
        <v>12.8802</v>
      </c>
      <c r="K54" s="16">
        <f t="shared" si="17"/>
        <v>12.880270590037533</v>
      </c>
      <c r="L54" s="81"/>
      <c r="M54" s="46">
        <f>J54/J53</f>
        <v>1.0010181004266696</v>
      </c>
      <c r="N54" s="8">
        <v>43513</v>
      </c>
      <c r="O54" s="9">
        <v>32.46</v>
      </c>
      <c r="P54" s="17">
        <f t="shared" si="9"/>
        <v>32.460510281112953</v>
      </c>
      <c r="Q54" s="1" t="s">
        <v>31</v>
      </c>
    </row>
    <row r="55" spans="2:17" ht="15" thickBot="1">
      <c r="B55" s="93" t="s">
        <v>49</v>
      </c>
      <c r="C55" s="93"/>
      <c r="D55" s="30">
        <v>0.01</v>
      </c>
      <c r="E55" s="94" t="s">
        <v>50</v>
      </c>
      <c r="F55" s="94"/>
      <c r="G55" s="33">
        <f>D55/365*90</f>
        <v>2.4657534246575342E-3</v>
      </c>
      <c r="H55" s="7"/>
      <c r="I55" s="8">
        <v>43514</v>
      </c>
      <c r="J55" s="9">
        <v>12.8934</v>
      </c>
      <c r="K55" s="16">
        <f t="shared" si="17"/>
        <v>12.89338399902087</v>
      </c>
      <c r="L55" s="81"/>
      <c r="M55" s="46">
        <f t="shared" ref="M55:M118" si="18">J55/J54</f>
        <v>1.0010248288070061</v>
      </c>
      <c r="N55" s="8">
        <v>43514</v>
      </c>
      <c r="O55" s="9">
        <v>32.46</v>
      </c>
      <c r="P55" s="17">
        <f t="shared" si="9"/>
        <v>32.460510281112953</v>
      </c>
      <c r="Q55" s="1" t="s">
        <v>32</v>
      </c>
    </row>
    <row r="56" spans="2:17" ht="15" thickBot="1">
      <c r="B56" s="25"/>
      <c r="C56" s="25"/>
      <c r="D56" s="85" t="s">
        <v>45</v>
      </c>
      <c r="E56" s="86"/>
      <c r="F56" s="86"/>
      <c r="G56" s="29">
        <f>(G54*(1+G55))-1</f>
        <v>0.10047218183209639</v>
      </c>
      <c r="I56" s="8">
        <v>43515</v>
      </c>
      <c r="J56" s="9">
        <v>12.906499999999999</v>
      </c>
      <c r="K56" s="16">
        <f t="shared" si="17"/>
        <v>12.906597510362857</v>
      </c>
      <c r="L56" s="81"/>
      <c r="M56" s="46">
        <f t="shared" si="18"/>
        <v>1.0010160237020491</v>
      </c>
      <c r="N56" s="8">
        <v>43515</v>
      </c>
      <c r="O56" s="9">
        <v>32.56</v>
      </c>
      <c r="P56" s="17">
        <f t="shared" si="9"/>
        <v>32.560261341577402</v>
      </c>
      <c r="Q56" s="1" t="s">
        <v>33</v>
      </c>
    </row>
    <row r="57" spans="2:17" ht="15" thickBot="1">
      <c r="B57" s="25"/>
      <c r="C57" s="25"/>
      <c r="D57" s="87" t="s">
        <v>46</v>
      </c>
      <c r="E57" s="88"/>
      <c r="F57" s="89"/>
      <c r="G57" s="29">
        <f>G56*365/90</f>
        <v>0.40747051520794647</v>
      </c>
      <c r="I57" s="8">
        <v>43516</v>
      </c>
      <c r="J57" s="9">
        <v>12.919700000000001</v>
      </c>
      <c r="K57" s="16">
        <f t="shared" si="17"/>
        <v>12.919710919346194</v>
      </c>
      <c r="L57" s="81"/>
      <c r="M57" s="46">
        <f t="shared" si="18"/>
        <v>1.0010227404796035</v>
      </c>
      <c r="N57" s="8">
        <v>43516</v>
      </c>
      <c r="O57" s="9">
        <v>32.590000000000003</v>
      </c>
      <c r="P57" s="17">
        <f t="shared" si="9"/>
        <v>32.593343338845351</v>
      </c>
      <c r="Q57" s="1" t="s">
        <v>34</v>
      </c>
    </row>
    <row r="58" spans="2:17" ht="15" thickBot="1">
      <c r="B58" s="23"/>
      <c r="C58" s="25"/>
      <c r="D58" s="87" t="s">
        <v>47</v>
      </c>
      <c r="E58" s="88"/>
      <c r="F58" s="89"/>
      <c r="G58" s="29">
        <f>(((1+(G57/365*90))^(365/90))-1)</f>
        <v>0.47443700895271212</v>
      </c>
      <c r="I58" s="8">
        <v>43517</v>
      </c>
      <c r="J58" s="9">
        <v>12.9329</v>
      </c>
      <c r="K58" s="16">
        <f t="shared" si="17"/>
        <v>12.932924430688184</v>
      </c>
      <c r="L58" s="81"/>
      <c r="M58" s="46">
        <f t="shared" si="18"/>
        <v>1.0010216955502063</v>
      </c>
      <c r="N58" s="8">
        <v>43517</v>
      </c>
      <c r="O58" s="9">
        <v>32.630000000000003</v>
      </c>
      <c r="P58" s="17">
        <f t="shared" si="9"/>
        <v>32.626677870443601</v>
      </c>
      <c r="Q58" s="1" t="s">
        <v>28</v>
      </c>
    </row>
    <row r="59" spans="2:17" ht="15" thickBot="1">
      <c r="B59" s="23"/>
      <c r="C59" s="25"/>
      <c r="D59" s="87" t="s">
        <v>48</v>
      </c>
      <c r="E59" s="88"/>
      <c r="F59" s="89"/>
      <c r="G59" s="29">
        <f>(((1+(G58))^(30/365))-1)</f>
        <v>3.2427798544104158E-2</v>
      </c>
      <c r="I59" s="8">
        <v>43518</v>
      </c>
      <c r="J59" s="9">
        <v>12.946099999999999</v>
      </c>
      <c r="K59" s="16">
        <f t="shared" si="17"/>
        <v>12.94613794203017</v>
      </c>
      <c r="L59" s="81"/>
      <c r="M59" s="46">
        <f t="shared" si="18"/>
        <v>1.0010206527538292</v>
      </c>
      <c r="N59" s="8">
        <v>43518</v>
      </c>
      <c r="O59" s="9">
        <v>32.659999999999997</v>
      </c>
      <c r="P59" s="17">
        <f t="shared" si="9"/>
        <v>32.660012402041851</v>
      </c>
      <c r="Q59" s="1" t="s">
        <v>29</v>
      </c>
    </row>
    <row r="60" spans="2:17" ht="15" thickBot="1">
      <c r="B60" s="105" t="s">
        <v>55</v>
      </c>
      <c r="C60" s="105"/>
      <c r="D60" s="44">
        <v>100000</v>
      </c>
      <c r="E60" s="105" t="s">
        <v>56</v>
      </c>
      <c r="F60" s="105"/>
      <c r="G60" s="44">
        <f>D60*(1+G56)</f>
        <v>110047.21818320964</v>
      </c>
      <c r="I60" s="8">
        <v>43519</v>
      </c>
      <c r="J60" s="9">
        <v>12.9594</v>
      </c>
      <c r="K60" s="16">
        <f t="shared" si="17"/>
        <v>12.959351453372157</v>
      </c>
      <c r="L60" s="81"/>
      <c r="M60" s="46">
        <f t="shared" si="18"/>
        <v>1.0010273364179174</v>
      </c>
      <c r="N60" s="8">
        <v>43519</v>
      </c>
      <c r="O60" s="9">
        <v>32.69</v>
      </c>
      <c r="P60" s="17">
        <f t="shared" si="9"/>
        <v>32.693346933640093</v>
      </c>
      <c r="Q60" s="1" t="s">
        <v>30</v>
      </c>
    </row>
    <row r="61" spans="2:17" ht="15" thickBot="1">
      <c r="B61" s="32"/>
      <c r="C61" s="32"/>
      <c r="D61" s="32"/>
      <c r="E61" s="32"/>
      <c r="F61" s="32"/>
      <c r="G61" s="32"/>
      <c r="I61" s="8">
        <v>43520</v>
      </c>
      <c r="J61" s="9">
        <v>12.9726</v>
      </c>
      <c r="K61" s="16">
        <f t="shared" si="17"/>
        <v>12.972665067072798</v>
      </c>
      <c r="L61" s="81"/>
      <c r="M61" s="46">
        <f t="shared" si="18"/>
        <v>1.0010185656743367</v>
      </c>
      <c r="N61" s="8">
        <v>43520</v>
      </c>
      <c r="O61" s="9">
        <v>32.69</v>
      </c>
      <c r="P61" s="17">
        <f t="shared" si="9"/>
        <v>32.693346933640093</v>
      </c>
      <c r="Q61" s="1" t="s">
        <v>31</v>
      </c>
    </row>
    <row r="62" spans="2:17" ht="15" thickBot="1">
      <c r="B62" s="84" t="s">
        <v>51</v>
      </c>
      <c r="C62" s="84"/>
      <c r="D62" s="84"/>
      <c r="E62" s="84"/>
      <c r="F62" s="84"/>
      <c r="G62" s="84"/>
      <c r="I62" s="8">
        <v>43521</v>
      </c>
      <c r="J62" s="9">
        <v>12.985799999999999</v>
      </c>
      <c r="K62" s="16">
        <f t="shared" si="17"/>
        <v>12.985878578414786</v>
      </c>
      <c r="L62" s="81"/>
      <c r="M62" s="46">
        <f t="shared" si="18"/>
        <v>1.001017529253966</v>
      </c>
      <c r="N62" s="8">
        <v>43521</v>
      </c>
      <c r="O62" s="9">
        <v>32.69</v>
      </c>
      <c r="P62" s="17">
        <f t="shared" si="9"/>
        <v>32.693346933640093</v>
      </c>
      <c r="Q62" s="1" t="s">
        <v>32</v>
      </c>
    </row>
    <row r="63" spans="2:17" ht="15" thickBot="1">
      <c r="B63" s="31" t="s">
        <v>44</v>
      </c>
      <c r="C63" s="31" t="s">
        <v>42</v>
      </c>
      <c r="D63" s="31" t="s">
        <v>38</v>
      </c>
      <c r="E63" s="31" t="s">
        <v>40</v>
      </c>
      <c r="F63" s="31" t="s">
        <v>39</v>
      </c>
      <c r="G63" s="31" t="s">
        <v>43</v>
      </c>
      <c r="I63" s="8">
        <v>43522</v>
      </c>
      <c r="J63" s="9">
        <v>12.9991</v>
      </c>
      <c r="K63" s="16">
        <f t="shared" si="17"/>
        <v>12.999092089756774</v>
      </c>
      <c r="L63" s="81"/>
      <c r="M63" s="46">
        <f t="shared" si="18"/>
        <v>1.0010241956598747</v>
      </c>
      <c r="N63" s="8">
        <v>43522</v>
      </c>
      <c r="O63" s="9">
        <v>32.79</v>
      </c>
      <c r="P63" s="17">
        <f t="shared" si="9"/>
        <v>32.793603062765115</v>
      </c>
      <c r="Q63" s="1" t="s">
        <v>33</v>
      </c>
    </row>
    <row r="64" spans="2:17" ht="15" thickBot="1">
      <c r="B64" s="37">
        <v>43692</v>
      </c>
      <c r="C64" s="38"/>
      <c r="D64" s="38">
        <f>VLOOKUP(B64,$I$7:$J$371,2,FALSE)</f>
        <v>15.7378</v>
      </c>
      <c r="E64" s="39">
        <v>1</v>
      </c>
      <c r="F64" s="38">
        <f>VLOOKUP(B64,$N$7:$O$371,2,FALSE)</f>
        <v>39.71</v>
      </c>
      <c r="G64" s="40">
        <v>1</v>
      </c>
      <c r="I64" s="8">
        <v>43523</v>
      </c>
      <c r="J64" s="9">
        <v>13.0124</v>
      </c>
      <c r="K64" s="16">
        <f t="shared" si="17"/>
        <v>13.012405703457414</v>
      </c>
      <c r="L64" s="81"/>
      <c r="M64" s="46">
        <f t="shared" si="18"/>
        <v>1.0010231477563831</v>
      </c>
      <c r="N64" s="8">
        <v>43523</v>
      </c>
      <c r="O64" s="9">
        <v>32.83</v>
      </c>
      <c r="P64" s="17">
        <f t="shared" si="9"/>
        <v>32.827190128693658</v>
      </c>
      <c r="Q64" s="1" t="s">
        <v>34</v>
      </c>
    </row>
    <row r="65" spans="2:23" ht="15" thickBot="1">
      <c r="B65" s="37">
        <v>43692</v>
      </c>
      <c r="C65" s="38">
        <f>B65-B64</f>
        <v>0</v>
      </c>
      <c r="D65" s="38">
        <f>VLOOKUP(B65,$I$7:$J$371,2,FALSE)</f>
        <v>15.7378</v>
      </c>
      <c r="E65" s="39">
        <f>D65/D64*E64</f>
        <v>1</v>
      </c>
      <c r="F65" s="38">
        <f t="shared" ref="F65:F68" si="19">VLOOKUP(B65,$N$7:$O$371,2,FALSE)</f>
        <v>39.71</v>
      </c>
      <c r="G65" s="40">
        <f>F65/F64*G64</f>
        <v>1</v>
      </c>
      <c r="I65" s="8">
        <v>43524</v>
      </c>
      <c r="J65" s="9">
        <v>13.025700000000001</v>
      </c>
      <c r="K65" s="16">
        <f t="shared" si="17"/>
        <v>13.025719317158053</v>
      </c>
      <c r="L65" s="81"/>
      <c r="M65" s="46">
        <f t="shared" si="18"/>
        <v>1.0010221019950203</v>
      </c>
      <c r="N65" s="8">
        <v>43524</v>
      </c>
      <c r="O65" s="9">
        <v>32.86</v>
      </c>
      <c r="P65" s="17">
        <f t="shared" si="9"/>
        <v>32.860777194622187</v>
      </c>
      <c r="Q65" s="1" t="s">
        <v>28</v>
      </c>
    </row>
    <row r="66" spans="2:23" ht="15" thickBot="1">
      <c r="B66" s="37">
        <v>43723</v>
      </c>
      <c r="C66" s="38">
        <f t="shared" ref="C66:C67" si="20">B66-B65</f>
        <v>31</v>
      </c>
      <c r="D66" s="38">
        <f>VLOOKUP(B66,$I$7:$J$371,2,FALSE)</f>
        <v>16.084099999999999</v>
      </c>
      <c r="E66" s="39">
        <f t="shared" ref="E66:E67" si="21">D66/D65*E65</f>
        <v>1.0220043462237416</v>
      </c>
      <c r="F66" s="38">
        <f t="shared" si="19"/>
        <v>40.56</v>
      </c>
      <c r="G66" s="40">
        <f t="shared" ref="G66:G67" si="22">F66/F65*G65</f>
        <v>1.0214051876101737</v>
      </c>
      <c r="I66" s="8">
        <v>43525</v>
      </c>
      <c r="J66" s="9">
        <v>13.039</v>
      </c>
      <c r="K66" s="16">
        <f t="shared" si="17"/>
        <v>13.039032930858694</v>
      </c>
      <c r="L66" s="81"/>
      <c r="M66" s="46">
        <f t="shared" si="18"/>
        <v>1.0010210583692238</v>
      </c>
      <c r="N66" s="57">
        <v>43525</v>
      </c>
      <c r="O66" s="58">
        <v>32.89</v>
      </c>
      <c r="P66" s="65">
        <f t="shared" si="9"/>
        <v>32.894364260550731</v>
      </c>
      <c r="Q66" s="60" t="s">
        <v>29</v>
      </c>
      <c r="R66" s="60" t="s">
        <v>59</v>
      </c>
    </row>
    <row r="67" spans="2:23" ht="15" thickBot="1">
      <c r="B67" s="37">
        <v>43753</v>
      </c>
      <c r="C67" s="38">
        <f t="shared" si="20"/>
        <v>30</v>
      </c>
      <c r="D67" s="38">
        <f>VLOOKUP(B67,$I$7:$J$371,2,FALSE)</f>
        <v>16.727399999999999</v>
      </c>
      <c r="E67" s="39">
        <f t="shared" si="21"/>
        <v>1.0628804534305938</v>
      </c>
      <c r="F67" s="38">
        <f t="shared" si="19"/>
        <v>42.02</v>
      </c>
      <c r="G67" s="40">
        <f t="shared" si="22"/>
        <v>1.0581717451523547</v>
      </c>
      <c r="I67" s="8">
        <v>43526</v>
      </c>
      <c r="J67" s="9">
        <v>13.052300000000001</v>
      </c>
      <c r="K67" s="16">
        <f t="shared" si="17"/>
        <v>13.052346544559333</v>
      </c>
      <c r="L67" s="81"/>
      <c r="M67" s="46">
        <f t="shared" si="18"/>
        <v>1.0010200168724597</v>
      </c>
      <c r="N67" s="8">
        <v>43526</v>
      </c>
      <c r="O67" s="9">
        <v>32.93</v>
      </c>
      <c r="P67" s="66">
        <f t="shared" si="9"/>
        <v>32.92795132647926</v>
      </c>
      <c r="Q67" s="1" t="s">
        <v>30</v>
      </c>
    </row>
    <row r="68" spans="2:23" ht="15" thickBot="1">
      <c r="B68" s="37">
        <f>B67+C68</f>
        <v>43782</v>
      </c>
      <c r="C68" s="38">
        <f>90-SUM(C64:C67)</f>
        <v>29</v>
      </c>
      <c r="D68" s="38">
        <f>VLOOKUP(B68,$I$7:$J$371,2,FALSE)</f>
        <v>17.649000000000001</v>
      </c>
      <c r="E68" s="39">
        <f>D68/D67*E67</f>
        <v>1.1214400996327316</v>
      </c>
      <c r="F68" s="38">
        <f t="shared" si="19"/>
        <v>44.49</v>
      </c>
      <c r="G68" s="40">
        <f>F68/F67*G67</f>
        <v>1.1203727020901537</v>
      </c>
      <c r="I68" s="8">
        <v>43527</v>
      </c>
      <c r="J68" s="9">
        <v>13.0656</v>
      </c>
      <c r="K68" s="16">
        <f t="shared" si="17"/>
        <v>13.065660158259973</v>
      </c>
      <c r="L68" s="81"/>
      <c r="M68" s="46">
        <f t="shared" si="18"/>
        <v>1.0010189774982186</v>
      </c>
      <c r="N68" s="8">
        <v>43527</v>
      </c>
      <c r="O68" s="9">
        <v>32.93</v>
      </c>
      <c r="P68" s="66">
        <f t="shared" si="9"/>
        <v>32.92795132647926</v>
      </c>
      <c r="Q68" s="1" t="s">
        <v>31</v>
      </c>
    </row>
    <row r="69" spans="2:23" ht="15" thickBot="1">
      <c r="B69" s="93" t="s">
        <v>49</v>
      </c>
      <c r="C69" s="93"/>
      <c r="D69" s="30">
        <v>0.01</v>
      </c>
      <c r="E69" s="94" t="s">
        <v>50</v>
      </c>
      <c r="F69" s="94"/>
      <c r="G69" s="33">
        <f>D69/365*90</f>
        <v>2.4657534246575342E-3</v>
      </c>
      <c r="I69" s="8">
        <v>43528</v>
      </c>
      <c r="J69" s="9">
        <v>13.079000000000001</v>
      </c>
      <c r="K69" s="16">
        <f t="shared" si="17"/>
        <v>13.078973771960612</v>
      </c>
      <c r="L69" s="81"/>
      <c r="M69" s="46">
        <f t="shared" si="18"/>
        <v>1.0010255939260349</v>
      </c>
      <c r="N69" s="8">
        <v>43528</v>
      </c>
      <c r="O69" s="9">
        <v>32.93</v>
      </c>
      <c r="P69" s="66">
        <f t="shared" si="9"/>
        <v>32.92795132647926</v>
      </c>
      <c r="Q69" s="1" t="s">
        <v>32</v>
      </c>
    </row>
    <row r="70" spans="2:23" ht="15" thickBot="1">
      <c r="B70" s="25"/>
      <c r="C70" s="25"/>
      <c r="D70" s="85" t="s">
        <v>45</v>
      </c>
      <c r="E70" s="86"/>
      <c r="F70" s="86"/>
      <c r="G70" s="29">
        <f>(G68*(1+G69))-1</f>
        <v>0.12313526491722526</v>
      </c>
      <c r="I70" s="8">
        <v>43529</v>
      </c>
      <c r="J70" s="9">
        <v>13.0923</v>
      </c>
      <c r="K70" s="16">
        <f t="shared" si="17"/>
        <v>13.092387488019904</v>
      </c>
      <c r="L70" s="81"/>
      <c r="M70" s="46">
        <f t="shared" si="18"/>
        <v>1.0010168973163085</v>
      </c>
      <c r="N70" s="8">
        <v>43529</v>
      </c>
      <c r="O70" s="9">
        <v>32.93</v>
      </c>
      <c r="P70" s="66">
        <f t="shared" si="9"/>
        <v>33.028965058595162</v>
      </c>
      <c r="Q70" s="1" t="s">
        <v>33</v>
      </c>
    </row>
    <row r="71" spans="2:23" ht="15" thickBot="1">
      <c r="B71" s="25"/>
      <c r="C71" s="25"/>
      <c r="D71" s="87" t="s">
        <v>46</v>
      </c>
      <c r="E71" s="88"/>
      <c r="F71" s="89"/>
      <c r="G71" s="29">
        <f>G70*365/90</f>
        <v>0.49938190771985802</v>
      </c>
      <c r="I71" s="8">
        <v>43530</v>
      </c>
      <c r="J71" s="9">
        <v>13.105700000000001</v>
      </c>
      <c r="K71" s="16">
        <f t="shared" si="17"/>
        <v>13.105701101720541</v>
      </c>
      <c r="L71" s="81"/>
      <c r="M71" s="46">
        <f t="shared" si="18"/>
        <v>1.0010235023639851</v>
      </c>
      <c r="N71" s="8">
        <v>43530</v>
      </c>
      <c r="O71" s="9">
        <v>32.93</v>
      </c>
      <c r="P71" s="66">
        <f t="shared" si="9"/>
        <v>33.062552124523691</v>
      </c>
      <c r="Q71" s="1" t="s">
        <v>34</v>
      </c>
    </row>
    <row r="72" spans="2:23" ht="15" thickBot="1">
      <c r="B72" s="23"/>
      <c r="C72" s="25"/>
      <c r="D72" s="87" t="s">
        <v>47</v>
      </c>
      <c r="E72" s="88"/>
      <c r="F72" s="89"/>
      <c r="G72" s="29">
        <f>(((1+(G71/365*90))^(365/90))-1)</f>
        <v>0.60151140640115286</v>
      </c>
      <c r="I72" s="8">
        <v>43531</v>
      </c>
      <c r="J72" s="9">
        <v>13.1191</v>
      </c>
      <c r="K72" s="16">
        <f t="shared" si="17"/>
        <v>13.119114817779833</v>
      </c>
      <c r="L72" s="81"/>
      <c r="M72" s="46">
        <f t="shared" si="18"/>
        <v>1.0010224558779768</v>
      </c>
      <c r="N72" s="8">
        <v>43531</v>
      </c>
      <c r="O72" s="9">
        <v>33.1</v>
      </c>
      <c r="P72" s="66">
        <f t="shared" si="9"/>
        <v>33.096391724782521</v>
      </c>
      <c r="Q72" s="1" t="s">
        <v>28</v>
      </c>
    </row>
    <row r="73" spans="2:23" ht="15" thickBot="1">
      <c r="B73" s="23"/>
      <c r="C73" s="25"/>
      <c r="D73" s="87" t="s">
        <v>48</v>
      </c>
      <c r="E73" s="88"/>
      <c r="F73" s="89"/>
      <c r="G73" s="29">
        <f>(((1+(G72))^(30/365))-1)</f>
        <v>3.9466955918511015E-2</v>
      </c>
      <c r="I73" s="8">
        <v>43532</v>
      </c>
      <c r="J73" s="9">
        <v>13.1325</v>
      </c>
      <c r="K73" s="16">
        <f t="shared" si="17"/>
        <v>13.132528533839123</v>
      </c>
      <c r="L73" s="81"/>
      <c r="M73" s="46">
        <f t="shared" si="18"/>
        <v>1.0010214115297544</v>
      </c>
      <c r="N73" s="8">
        <v>43532</v>
      </c>
      <c r="O73" s="9">
        <v>33.130000000000003</v>
      </c>
      <c r="P73" s="66">
        <f t="shared" ref="P73:P136" si="23">IF(OR(Q73="Martes",Q73="Miércoles",Q73="Jueves",Q73="Viernes",Q73="Sábado"),(14.05/5.5636*J72),IF(Q73="Domingo",P72,P71))</f>
        <v>33.130231325041343</v>
      </c>
      <c r="Q73" s="1" t="s">
        <v>29</v>
      </c>
    </row>
    <row r="74" spans="2:23" ht="15" thickBot="1">
      <c r="B74" s="105" t="s">
        <v>55</v>
      </c>
      <c r="C74" s="105"/>
      <c r="D74" s="44">
        <v>100000</v>
      </c>
      <c r="E74" s="105" t="s">
        <v>56</v>
      </c>
      <c r="F74" s="105"/>
      <c r="G74" s="44">
        <f>D74*(1+G70)</f>
        <v>112313.52649172253</v>
      </c>
      <c r="I74" s="8">
        <v>43533</v>
      </c>
      <c r="J74" s="9">
        <v>13.145899999999999</v>
      </c>
      <c r="K74" s="16">
        <f t="shared" si="17"/>
        <v>13.145942249898415</v>
      </c>
      <c r="L74" s="81"/>
      <c r="M74" s="46">
        <f t="shared" si="18"/>
        <v>1.0010203693127735</v>
      </c>
      <c r="N74" s="8">
        <v>43533</v>
      </c>
      <c r="O74" s="9">
        <v>33.159999999999997</v>
      </c>
      <c r="P74" s="66">
        <f t="shared" si="23"/>
        <v>33.164070925300173</v>
      </c>
      <c r="Q74" s="1" t="s">
        <v>30</v>
      </c>
    </row>
    <row r="75" spans="2:23" ht="15" thickBot="1">
      <c r="B75" s="27"/>
      <c r="C75" s="28"/>
      <c r="D75" s="18"/>
      <c r="I75" s="8">
        <v>43534</v>
      </c>
      <c r="J75" s="9">
        <v>13.1594</v>
      </c>
      <c r="K75" s="16">
        <f t="shared" si="17"/>
        <v>13.159355965957705</v>
      </c>
      <c r="L75" s="81"/>
      <c r="M75" s="46">
        <f t="shared" si="18"/>
        <v>1.0010269361549988</v>
      </c>
      <c r="N75" s="8">
        <v>43534</v>
      </c>
      <c r="O75" s="9">
        <v>33.159999999999997</v>
      </c>
      <c r="P75" s="66">
        <f t="shared" si="23"/>
        <v>33.164070925300173</v>
      </c>
      <c r="Q75" s="1" t="s">
        <v>31</v>
      </c>
    </row>
    <row r="76" spans="2:23" ht="15" thickBot="1">
      <c r="B76" s="84" t="s">
        <v>52</v>
      </c>
      <c r="C76" s="84"/>
      <c r="D76" s="84"/>
      <c r="E76" s="84"/>
      <c r="F76" s="84"/>
      <c r="G76" s="84"/>
      <c r="I76" s="8">
        <v>43535</v>
      </c>
      <c r="J76" s="9">
        <v>13.172800000000001</v>
      </c>
      <c r="K76" s="16">
        <f t="shared" si="17"/>
        <v>13.172869784375647</v>
      </c>
      <c r="L76" s="81"/>
      <c r="M76" s="46">
        <f t="shared" si="18"/>
        <v>1.0010182835083667</v>
      </c>
      <c r="N76" s="8">
        <v>43535</v>
      </c>
      <c r="O76" s="9">
        <v>33.159999999999997</v>
      </c>
      <c r="P76" s="66">
        <f t="shared" si="23"/>
        <v>33.164070925300173</v>
      </c>
      <c r="Q76" s="1" t="s">
        <v>32</v>
      </c>
    </row>
    <row r="77" spans="2:23" ht="15" thickBot="1">
      <c r="B77" s="31" t="s">
        <v>44</v>
      </c>
      <c r="C77" s="31" t="s">
        <v>42</v>
      </c>
      <c r="D77" s="31" t="s">
        <v>38</v>
      </c>
      <c r="E77" s="31" t="s">
        <v>40</v>
      </c>
      <c r="F77" s="31" t="s">
        <v>39</v>
      </c>
      <c r="G77" s="31" t="s">
        <v>43</v>
      </c>
      <c r="I77" s="8">
        <v>43536</v>
      </c>
      <c r="J77" s="9">
        <v>13.186299999999999</v>
      </c>
      <c r="K77" s="16">
        <f t="shared" si="17"/>
        <v>13.186283500434939</v>
      </c>
      <c r="L77" s="81"/>
      <c r="M77" s="46">
        <f t="shared" si="18"/>
        <v>1.0010248390623102</v>
      </c>
      <c r="N77" s="8">
        <v>43536</v>
      </c>
      <c r="O77" s="9">
        <v>33.270000000000003</v>
      </c>
      <c r="P77" s="66">
        <f t="shared" si="23"/>
        <v>33.265842260406934</v>
      </c>
      <c r="Q77" s="1" t="s">
        <v>33</v>
      </c>
    </row>
    <row r="78" spans="2:23" ht="15" thickBot="1">
      <c r="B78" s="37">
        <v>43769</v>
      </c>
      <c r="C78" s="38"/>
      <c r="D78" s="38">
        <f>VLOOKUP(B78,$I$7:$J$418,2,FALSE)</f>
        <v>17.229800000000001</v>
      </c>
      <c r="E78" s="39">
        <v>1</v>
      </c>
      <c r="F78" s="38">
        <f>VLOOKUP(B78,$N$7:$O$418,2,FALSE)</f>
        <v>43.43</v>
      </c>
      <c r="G78" s="40">
        <v>1</v>
      </c>
      <c r="I78" s="8">
        <v>43537</v>
      </c>
      <c r="J78" s="9">
        <v>13.1997</v>
      </c>
      <c r="K78" s="16">
        <f t="shared" si="17"/>
        <v>13.19979731885288</v>
      </c>
      <c r="L78" s="81"/>
      <c r="M78" s="46">
        <f t="shared" si="18"/>
        <v>1.0010162062140253</v>
      </c>
      <c r="N78" s="8">
        <v>43537</v>
      </c>
      <c r="O78" s="9">
        <v>33.299999999999997</v>
      </c>
      <c r="P78" s="66">
        <f t="shared" si="23"/>
        <v>33.29993439499605</v>
      </c>
      <c r="Q78" s="1" t="s">
        <v>34</v>
      </c>
    </row>
    <row r="79" spans="2:23" ht="15" thickBot="1">
      <c r="B79" s="37">
        <v>43784</v>
      </c>
      <c r="C79" s="38">
        <f t="shared" ref="C79:C81" si="24">B79-B78</f>
        <v>15</v>
      </c>
      <c r="D79" s="38">
        <f t="shared" ref="D79:D82" si="25">VLOOKUP(B79,$I$7:$J$418,2,FALSE)</f>
        <v>17.714400000000001</v>
      </c>
      <c r="E79" s="39">
        <f>D79/D78*E78</f>
        <v>1.0281256892128754</v>
      </c>
      <c r="F79" s="38">
        <f t="shared" ref="F79:F81" si="26">VLOOKUP(B79,$N$7:$O$418,2,FALSE)</f>
        <v>44.65</v>
      </c>
      <c r="G79" s="40">
        <f>F79/F78*G78</f>
        <v>1.0280911812111444</v>
      </c>
      <c r="I79" s="8">
        <v>43538</v>
      </c>
      <c r="J79" s="9">
        <v>13.213200000000001</v>
      </c>
      <c r="K79" s="16">
        <f t="shared" si="17"/>
        <v>13.213211034912172</v>
      </c>
      <c r="L79" s="81"/>
      <c r="M79" s="46">
        <f t="shared" si="18"/>
        <v>1.0010227505170572</v>
      </c>
      <c r="N79" s="8">
        <v>43538</v>
      </c>
      <c r="O79" s="9">
        <v>33.33</v>
      </c>
      <c r="P79" s="66">
        <f t="shared" si="23"/>
        <v>33.333773995254873</v>
      </c>
      <c r="Q79" s="1" t="s">
        <v>28</v>
      </c>
      <c r="V79" s="42"/>
    </row>
    <row r="80" spans="2:23" ht="15" thickBot="1">
      <c r="B80" s="37">
        <v>43814</v>
      </c>
      <c r="C80" s="38">
        <f t="shared" si="24"/>
        <v>30</v>
      </c>
      <c r="D80" s="38">
        <f t="shared" si="25"/>
        <v>18.2989</v>
      </c>
      <c r="E80" s="39">
        <f t="shared" ref="E80:E81" si="27">D80/D79*E79</f>
        <v>1.062049472425681</v>
      </c>
      <c r="F80" s="38">
        <f t="shared" si="26"/>
        <v>46.11</v>
      </c>
      <c r="G80" s="40">
        <f t="shared" ref="G80:G81" si="28">F80/F79*G79</f>
        <v>1.0617084964310386</v>
      </c>
      <c r="I80" s="8">
        <v>43539</v>
      </c>
      <c r="J80" s="9">
        <v>13.226699999999999</v>
      </c>
      <c r="K80" s="16">
        <f t="shared" si="17"/>
        <v>13.226724853330115</v>
      </c>
      <c r="L80" s="82"/>
      <c r="M80" s="46">
        <f t="shared" si="18"/>
        <v>1.00102170556716</v>
      </c>
      <c r="N80" s="57">
        <v>43539</v>
      </c>
      <c r="O80" s="58">
        <v>33.369999999999997</v>
      </c>
      <c r="P80" s="65">
        <f>IF(OR(Q80="Martes",Q80="Miércoles",Q80="Jueves",Q80="Viernes",Q80="Sábado"),(14.05/5.5636*J79),IF(Q80="Domingo",P79,P78))</f>
        <v>33.367866129843989</v>
      </c>
      <c r="Q80" s="60" t="s">
        <v>29</v>
      </c>
      <c r="R80" s="62">
        <f>((O80/$O$66)-1)+1</f>
        <v>1.0145941015506232</v>
      </c>
      <c r="S80" s="68">
        <f>P80/$P$66</f>
        <v>1.0143946198668785</v>
      </c>
      <c r="T80" s="1">
        <f>$O$66*S80</f>
        <v>33.363439047421636</v>
      </c>
      <c r="U80" s="1">
        <f>ROUNDUP(T80,2)</f>
        <v>33.369999999999997</v>
      </c>
      <c r="V80" s="1">
        <f>U80/$O$66</f>
        <v>1.0145941015506232</v>
      </c>
      <c r="W80" s="63">
        <f>ROUNDUP(V80,4)</f>
        <v>1.0145999999999999</v>
      </c>
    </row>
    <row r="81" spans="2:23" ht="15" thickBot="1">
      <c r="B81" s="37">
        <v>43845</v>
      </c>
      <c r="C81" s="38">
        <f t="shared" si="24"/>
        <v>31</v>
      </c>
      <c r="D81" s="38">
        <f t="shared" si="25"/>
        <v>19.085799999999999</v>
      </c>
      <c r="E81" s="39">
        <f t="shared" si="27"/>
        <v>1.1077203449836908</v>
      </c>
      <c r="F81" s="38">
        <f t="shared" si="26"/>
        <v>48.13</v>
      </c>
      <c r="G81" s="40">
        <f t="shared" si="28"/>
        <v>1.1082201243380154</v>
      </c>
      <c r="I81" s="8">
        <v>43540</v>
      </c>
      <c r="J81" s="9">
        <v>13.242599999999999</v>
      </c>
      <c r="K81" s="16">
        <f t="shared" ref="K81:K111" si="29">$D$8*J80</f>
        <v>13.242478420962129</v>
      </c>
      <c r="L81" s="98" t="s">
        <v>36</v>
      </c>
      <c r="M81" s="46">
        <f t="shared" si="18"/>
        <v>1.001202113905963</v>
      </c>
      <c r="N81" s="8">
        <v>43540</v>
      </c>
      <c r="O81" s="9">
        <v>33.4</v>
      </c>
      <c r="P81" s="17">
        <f t="shared" si="23"/>
        <v>33.401958264433105</v>
      </c>
      <c r="Q81" s="1" t="s">
        <v>30</v>
      </c>
      <c r="R81" s="64">
        <f>((O81/$O$66)-1)+1</f>
        <v>1.0155062328975373</v>
      </c>
      <c r="S81" s="28">
        <f t="shared" ref="S81:S144" si="30">P81/$P$66</f>
        <v>1.0154310324972937</v>
      </c>
      <c r="T81" s="42">
        <f t="shared" ref="T81:T144" si="31">$O$66*S81</f>
        <v>33.397526658835993</v>
      </c>
      <c r="U81" s="42">
        <f t="shared" ref="U81:U144" si="32">ROUNDUP(T81,2)</f>
        <v>33.4</v>
      </c>
      <c r="V81" s="42">
        <f t="shared" ref="V81:V144" si="33">U81/$O$66</f>
        <v>1.0155062328975373</v>
      </c>
      <c r="W81" s="61">
        <f t="shared" ref="W81:W144" si="34">ROUNDUP(V81,4)</f>
        <v>1.0156000000000001</v>
      </c>
    </row>
    <row r="82" spans="2:23" ht="15.75" customHeight="1" thickBot="1">
      <c r="B82" s="37">
        <f>B81+C82</f>
        <v>43859</v>
      </c>
      <c r="C82" s="38">
        <f>90-SUM(C78:C81)</f>
        <v>14</v>
      </c>
      <c r="D82" s="38">
        <f t="shared" si="25"/>
        <v>19.401499999999999</v>
      </c>
      <c r="E82" s="39">
        <f>D82/D81*E81</f>
        <v>1.1260432506471343</v>
      </c>
      <c r="F82" s="38">
        <f>VLOOKUP(B82,$N$7:$O$418,2,FALSE)</f>
        <v>48.94</v>
      </c>
      <c r="G82" s="40">
        <f>F82/F81*G81</f>
        <v>1.1268708266175456</v>
      </c>
      <c r="I82" s="8">
        <v>43541</v>
      </c>
      <c r="J82" s="9">
        <v>13.258599999999999</v>
      </c>
      <c r="K82" s="16">
        <f t="shared" si="29"/>
        <v>13.258397388421383</v>
      </c>
      <c r="L82" s="99"/>
      <c r="M82" s="46">
        <f t="shared" si="18"/>
        <v>1.0012082219503722</v>
      </c>
      <c r="N82" s="8">
        <v>43541</v>
      </c>
      <c r="O82" s="9">
        <v>33.4</v>
      </c>
      <c r="P82" s="17">
        <f t="shared" si="23"/>
        <v>33.401958264433105</v>
      </c>
      <c r="Q82" s="1" t="s">
        <v>31</v>
      </c>
      <c r="R82" s="64">
        <f t="shared" ref="R82:R145" si="35">((O82/$O$66)-1)+1</f>
        <v>1.0155062328975373</v>
      </c>
      <c r="S82" s="28">
        <f t="shared" si="30"/>
        <v>1.0154310324972937</v>
      </c>
      <c r="T82" s="42">
        <f t="shared" si="31"/>
        <v>33.397526658835993</v>
      </c>
      <c r="U82" s="42">
        <f t="shared" si="32"/>
        <v>33.4</v>
      </c>
      <c r="V82" s="42">
        <f t="shared" si="33"/>
        <v>1.0155062328975373</v>
      </c>
      <c r="W82" s="61">
        <f t="shared" si="34"/>
        <v>1.0156000000000001</v>
      </c>
    </row>
    <row r="83" spans="2:23" ht="15.75" customHeight="1" thickBot="1">
      <c r="B83" s="93" t="s">
        <v>49</v>
      </c>
      <c r="C83" s="93"/>
      <c r="D83" s="30">
        <v>0.01</v>
      </c>
      <c r="E83" s="94" t="s">
        <v>50</v>
      </c>
      <c r="F83" s="94"/>
      <c r="G83" s="33">
        <f>D83/365*90</f>
        <v>2.4657534246575342E-3</v>
      </c>
      <c r="I83" s="8">
        <v>43542</v>
      </c>
      <c r="J83" s="9">
        <v>13.2745</v>
      </c>
      <c r="K83" s="16">
        <f t="shared" si="29"/>
        <v>13.274416475172831</v>
      </c>
      <c r="L83" s="99"/>
      <c r="M83" s="46">
        <f t="shared" si="18"/>
        <v>1.0011992216372769</v>
      </c>
      <c r="N83" s="8">
        <v>43542</v>
      </c>
      <c r="O83" s="9">
        <v>33.4</v>
      </c>
      <c r="P83" s="17">
        <f t="shared" si="23"/>
        <v>33.401958264433105</v>
      </c>
      <c r="Q83" s="1" t="s">
        <v>32</v>
      </c>
      <c r="R83" s="64">
        <f t="shared" si="35"/>
        <v>1.0155062328975373</v>
      </c>
      <c r="S83" s="28">
        <f t="shared" si="30"/>
        <v>1.0154310324972937</v>
      </c>
      <c r="T83" s="42">
        <f t="shared" si="31"/>
        <v>33.397526658835993</v>
      </c>
      <c r="U83" s="42">
        <f t="shared" si="32"/>
        <v>33.4</v>
      </c>
      <c r="V83" s="42">
        <f t="shared" si="33"/>
        <v>1.0155062328975373</v>
      </c>
      <c r="W83" s="61">
        <f t="shared" si="34"/>
        <v>1.0156000000000001</v>
      </c>
    </row>
    <row r="84" spans="2:23" ht="15.75" customHeight="1" thickBot="1">
      <c r="B84" s="25"/>
      <c r="C84" s="25"/>
      <c r="D84" s="85" t="s">
        <v>45</v>
      </c>
      <c r="E84" s="86"/>
      <c r="F84" s="86"/>
      <c r="G84" s="29">
        <f>(G82*(1+G83))-1</f>
        <v>0.12964941221742432</v>
      </c>
      <c r="I84" s="8">
        <v>43543</v>
      </c>
      <c r="J84" s="9">
        <v>13.2905</v>
      </c>
      <c r="K84" s="16">
        <f t="shared" si="29"/>
        <v>13.290335442632085</v>
      </c>
      <c r="L84" s="99"/>
      <c r="M84" s="46">
        <f t="shared" si="18"/>
        <v>1.001205318467739</v>
      </c>
      <c r="N84" s="8">
        <v>43543</v>
      </c>
      <c r="O84" s="9">
        <v>33.520000000000003</v>
      </c>
      <c r="P84" s="17">
        <f t="shared" si="23"/>
        <v>33.522669674311601</v>
      </c>
      <c r="Q84" s="1" t="s">
        <v>33</v>
      </c>
      <c r="R84" s="64">
        <f t="shared" si="35"/>
        <v>1.0191547582851932</v>
      </c>
      <c r="S84" s="28">
        <f t="shared" si="30"/>
        <v>1.0191007009220232</v>
      </c>
      <c r="T84" s="42">
        <f t="shared" si="31"/>
        <v>33.518222053325346</v>
      </c>
      <c r="U84" s="42">
        <f t="shared" si="32"/>
        <v>33.519999999999996</v>
      </c>
      <c r="V84" s="42">
        <f t="shared" si="33"/>
        <v>1.019154758285193</v>
      </c>
      <c r="W84" s="61">
        <f t="shared" si="34"/>
        <v>1.0191999999999999</v>
      </c>
    </row>
    <row r="85" spans="2:23" ht="15.75" customHeight="1" thickBot="1">
      <c r="B85" s="25"/>
      <c r="C85" s="25"/>
      <c r="D85" s="87" t="s">
        <v>46</v>
      </c>
      <c r="E85" s="88"/>
      <c r="F85" s="89"/>
      <c r="G85" s="29">
        <f>G84*365/90</f>
        <v>0.52580039399288747</v>
      </c>
      <c r="I85" s="8">
        <v>43544</v>
      </c>
      <c r="J85" s="9">
        <v>13.3065</v>
      </c>
      <c r="K85" s="16">
        <f t="shared" si="29"/>
        <v>13.306354529383535</v>
      </c>
      <c r="L85" s="99"/>
      <c r="M85" s="46">
        <f t="shared" si="18"/>
        <v>1.0012038674240999</v>
      </c>
      <c r="N85" s="8">
        <v>43544</v>
      </c>
      <c r="O85" s="9">
        <v>33.56</v>
      </c>
      <c r="P85" s="17">
        <f t="shared" si="23"/>
        <v>33.563075167157962</v>
      </c>
      <c r="Q85" s="1" t="s">
        <v>34</v>
      </c>
      <c r="R85" s="64">
        <f t="shared" si="35"/>
        <v>1.0203709334144118</v>
      </c>
      <c r="S85" s="28">
        <f t="shared" si="30"/>
        <v>1.0203290418173303</v>
      </c>
      <c r="T85" s="42">
        <f t="shared" si="31"/>
        <v>33.558622185371995</v>
      </c>
      <c r="U85" s="42">
        <f t="shared" si="32"/>
        <v>33.559999999999995</v>
      </c>
      <c r="V85" s="42">
        <f t="shared" si="33"/>
        <v>1.0203709334144115</v>
      </c>
      <c r="W85" s="61">
        <f t="shared" si="34"/>
        <v>1.0204</v>
      </c>
    </row>
    <row r="86" spans="2:23" ht="15.75" customHeight="1" thickBot="1">
      <c r="B86" s="23"/>
      <c r="C86" s="25"/>
      <c r="D86" s="87" t="s">
        <v>47</v>
      </c>
      <c r="E86" s="88"/>
      <c r="F86" s="89"/>
      <c r="G86" s="29">
        <f>(((1+(G85/365*90))^(365/90))-1)</f>
        <v>0.63951743089394264</v>
      </c>
      <c r="I86" s="8">
        <v>43545</v>
      </c>
      <c r="J86" s="9">
        <v>13.3225</v>
      </c>
      <c r="K86" s="16">
        <f t="shared" si="29"/>
        <v>13.322373616134984</v>
      </c>
      <c r="L86" s="99"/>
      <c r="M86" s="46">
        <f t="shared" si="18"/>
        <v>1.0012024198699883</v>
      </c>
      <c r="N86" s="8">
        <v>43545</v>
      </c>
      <c r="O86" s="9">
        <v>33.6</v>
      </c>
      <c r="P86" s="17">
        <f t="shared" si="23"/>
        <v>33.603480660004315</v>
      </c>
      <c r="Q86" s="1" t="s">
        <v>28</v>
      </c>
      <c r="R86" s="64">
        <f t="shared" si="35"/>
        <v>1.0215871085436303</v>
      </c>
      <c r="S86" s="28">
        <f t="shared" si="30"/>
        <v>1.0215573827126372</v>
      </c>
      <c r="T86" s="42">
        <f t="shared" si="31"/>
        <v>33.599022317418637</v>
      </c>
      <c r="U86" s="42">
        <f t="shared" si="32"/>
        <v>33.6</v>
      </c>
      <c r="V86" s="42">
        <f t="shared" si="33"/>
        <v>1.0215871085436303</v>
      </c>
      <c r="W86" s="61">
        <f t="shared" si="34"/>
        <v>1.0216000000000001</v>
      </c>
    </row>
    <row r="87" spans="2:23" ht="15.75" customHeight="1" thickBot="1">
      <c r="B87" s="23"/>
      <c r="C87" s="25"/>
      <c r="D87" s="87" t="s">
        <v>48</v>
      </c>
      <c r="E87" s="88"/>
      <c r="F87" s="89"/>
      <c r="G87" s="29">
        <f>(((1+(G86))^(30/365))-1)</f>
        <v>4.1472707764625305E-2</v>
      </c>
      <c r="I87" s="8">
        <v>43546</v>
      </c>
      <c r="J87" s="9">
        <v>13.3386</v>
      </c>
      <c r="K87" s="16">
        <f t="shared" si="29"/>
        <v>13.338392702886432</v>
      </c>
      <c r="L87" s="99"/>
      <c r="M87" s="46">
        <f t="shared" si="18"/>
        <v>1.0012084818915368</v>
      </c>
      <c r="N87" s="8">
        <v>43546</v>
      </c>
      <c r="O87" s="9">
        <v>33.64</v>
      </c>
      <c r="P87" s="17">
        <f t="shared" si="23"/>
        <v>33.643886152850676</v>
      </c>
      <c r="Q87" s="1" t="s">
        <v>29</v>
      </c>
      <c r="R87" s="64">
        <f t="shared" si="35"/>
        <v>1.0228032836728489</v>
      </c>
      <c r="S87" s="28">
        <f t="shared" si="30"/>
        <v>1.0227857236079441</v>
      </c>
      <c r="T87" s="42">
        <f t="shared" si="31"/>
        <v>33.639422449465279</v>
      </c>
      <c r="U87" s="42">
        <f t="shared" si="32"/>
        <v>33.64</v>
      </c>
      <c r="V87" s="42">
        <f t="shared" si="33"/>
        <v>1.0228032836728489</v>
      </c>
      <c r="W87" s="61">
        <f t="shared" si="34"/>
        <v>1.0228999999999999</v>
      </c>
    </row>
    <row r="88" spans="2:23" ht="15.75" customHeight="1" thickBot="1">
      <c r="B88" s="105" t="s">
        <v>55</v>
      </c>
      <c r="C88" s="105"/>
      <c r="D88" s="44">
        <v>100000</v>
      </c>
      <c r="E88" s="105" t="s">
        <v>56</v>
      </c>
      <c r="F88" s="105"/>
      <c r="G88" s="44">
        <f>D88*(1+G84)</f>
        <v>112964.94122174243</v>
      </c>
      <c r="I88" s="8">
        <v>43547</v>
      </c>
      <c r="J88" s="9">
        <v>13.3546</v>
      </c>
      <c r="K88" s="16">
        <f t="shared" si="29"/>
        <v>13.354511908930078</v>
      </c>
      <c r="L88" s="99"/>
      <c r="M88" s="46">
        <f t="shared" si="18"/>
        <v>1.001199526187156</v>
      </c>
      <c r="N88" s="8">
        <v>43547</v>
      </c>
      <c r="O88" s="9">
        <v>33.68</v>
      </c>
      <c r="P88" s="17">
        <f t="shared" si="23"/>
        <v>33.684544180027324</v>
      </c>
      <c r="Q88" s="1" t="s">
        <v>30</v>
      </c>
      <c r="R88" s="64">
        <f t="shared" si="35"/>
        <v>1.0240194588020675</v>
      </c>
      <c r="S88" s="28">
        <f t="shared" si="30"/>
        <v>1.0240217416338468</v>
      </c>
      <c r="T88" s="42">
        <f t="shared" si="31"/>
        <v>33.680075082337225</v>
      </c>
      <c r="U88" s="42">
        <f t="shared" si="32"/>
        <v>33.69</v>
      </c>
      <c r="V88" s="42">
        <f t="shared" si="33"/>
        <v>1.024323502584372</v>
      </c>
      <c r="W88" s="61">
        <f t="shared" si="34"/>
        <v>1.0244</v>
      </c>
    </row>
    <row r="89" spans="2:23" ht="15.75" customHeight="1" thickBot="1">
      <c r="I89" s="8">
        <v>43548</v>
      </c>
      <c r="J89" s="9">
        <v>13.370699999999999</v>
      </c>
      <c r="K89" s="16">
        <f t="shared" si="29"/>
        <v>13.370530995681527</v>
      </c>
      <c r="L89" s="99"/>
      <c r="M89" s="46">
        <f t="shared" si="18"/>
        <v>1.0012055771045183</v>
      </c>
      <c r="N89" s="8">
        <v>43548</v>
      </c>
      <c r="O89" s="9">
        <v>33.68</v>
      </c>
      <c r="P89" s="17">
        <f t="shared" si="23"/>
        <v>33.684544180027324</v>
      </c>
      <c r="Q89" s="1" t="s">
        <v>31</v>
      </c>
      <c r="R89" s="64">
        <f t="shared" si="35"/>
        <v>1.0240194588020675</v>
      </c>
      <c r="S89" s="28">
        <f t="shared" si="30"/>
        <v>1.0240217416338468</v>
      </c>
      <c r="T89" s="42">
        <f t="shared" si="31"/>
        <v>33.680075082337225</v>
      </c>
      <c r="U89" s="42">
        <f t="shared" si="32"/>
        <v>33.69</v>
      </c>
      <c r="V89" s="42">
        <f t="shared" si="33"/>
        <v>1.024323502584372</v>
      </c>
      <c r="W89" s="61">
        <f t="shared" si="34"/>
        <v>1.0244</v>
      </c>
    </row>
    <row r="90" spans="2:23" ht="15.75" customHeight="1" thickBot="1">
      <c r="I90" s="8">
        <v>43549</v>
      </c>
      <c r="J90" s="9">
        <v>13.386799999999999</v>
      </c>
      <c r="K90" s="16">
        <f t="shared" si="29"/>
        <v>13.386650201725173</v>
      </c>
      <c r="L90" s="99"/>
      <c r="M90" s="46">
        <f t="shared" si="18"/>
        <v>1.0012041254384587</v>
      </c>
      <c r="N90" s="8">
        <v>43549</v>
      </c>
      <c r="O90" s="9">
        <v>33.68</v>
      </c>
      <c r="P90" s="17">
        <f t="shared" si="23"/>
        <v>33.684544180027324</v>
      </c>
      <c r="Q90" s="1" t="s">
        <v>32</v>
      </c>
      <c r="R90" s="64">
        <f t="shared" si="35"/>
        <v>1.0240194588020675</v>
      </c>
      <c r="S90" s="28">
        <f t="shared" si="30"/>
        <v>1.0240217416338468</v>
      </c>
      <c r="T90" s="42">
        <f t="shared" si="31"/>
        <v>33.680075082337225</v>
      </c>
      <c r="U90" s="42">
        <f t="shared" si="32"/>
        <v>33.69</v>
      </c>
      <c r="V90" s="42">
        <f t="shared" si="33"/>
        <v>1.024323502584372</v>
      </c>
      <c r="W90" s="61">
        <f t="shared" si="34"/>
        <v>1.0244</v>
      </c>
    </row>
    <row r="91" spans="2:23" ht="15.75" customHeight="1" thickBot="1">
      <c r="I91" s="8">
        <v>43550</v>
      </c>
      <c r="J91" s="9">
        <v>13.402900000000001</v>
      </c>
      <c r="K91" s="16">
        <f t="shared" si="29"/>
        <v>13.402769407768819</v>
      </c>
      <c r="L91" s="99"/>
      <c r="M91" s="46">
        <f t="shared" si="18"/>
        <v>1.0012026772641709</v>
      </c>
      <c r="N91" s="8">
        <v>43550</v>
      </c>
      <c r="O91" s="9">
        <v>33.81</v>
      </c>
      <c r="P91" s="17">
        <f t="shared" si="23"/>
        <v>33.806265727226979</v>
      </c>
      <c r="Q91" s="1" t="s">
        <v>33</v>
      </c>
      <c r="R91" s="64">
        <f t="shared" si="35"/>
        <v>1.0279720279720279</v>
      </c>
      <c r="S91" s="28">
        <f t="shared" si="30"/>
        <v>1.0277221185809591</v>
      </c>
      <c r="T91" s="42">
        <f t="shared" si="31"/>
        <v>33.801780480127746</v>
      </c>
      <c r="U91" s="42">
        <f t="shared" si="32"/>
        <v>33.809999999999995</v>
      </c>
      <c r="V91" s="42">
        <f t="shared" si="33"/>
        <v>1.0279720279720279</v>
      </c>
      <c r="W91" s="61">
        <f t="shared" si="34"/>
        <v>1.028</v>
      </c>
    </row>
    <row r="92" spans="2:23" ht="15.75" customHeight="1" thickBot="1">
      <c r="I92" s="8">
        <v>43551</v>
      </c>
      <c r="J92" s="9">
        <v>13.419</v>
      </c>
      <c r="K92" s="16">
        <f t="shared" si="29"/>
        <v>13.418888613812467</v>
      </c>
      <c r="L92" s="99"/>
      <c r="M92" s="46">
        <f t="shared" si="18"/>
        <v>1.0012012325690709</v>
      </c>
      <c r="N92" s="8">
        <v>43551</v>
      </c>
      <c r="O92" s="9">
        <v>33.85</v>
      </c>
      <c r="P92" s="17">
        <f t="shared" si="23"/>
        <v>33.846923754403626</v>
      </c>
      <c r="Q92" s="1" t="s">
        <v>34</v>
      </c>
      <c r="R92" s="64">
        <f t="shared" si="35"/>
        <v>1.0291882031012467</v>
      </c>
      <c r="S92" s="28">
        <f t="shared" si="30"/>
        <v>1.0289581366068616</v>
      </c>
      <c r="T92" s="42">
        <f t="shared" si="31"/>
        <v>33.842433112999679</v>
      </c>
      <c r="U92" s="42">
        <f t="shared" si="32"/>
        <v>33.85</v>
      </c>
      <c r="V92" s="42">
        <f t="shared" si="33"/>
        <v>1.0291882031012467</v>
      </c>
      <c r="W92" s="61">
        <f t="shared" si="34"/>
        <v>1.0291999999999999</v>
      </c>
    </row>
    <row r="93" spans="2:23" ht="15.75" customHeight="1" thickBot="1">
      <c r="I93" s="8">
        <v>43552</v>
      </c>
      <c r="J93" s="9">
        <v>13.4352</v>
      </c>
      <c r="K93" s="16">
        <f t="shared" si="29"/>
        <v>13.435007819856112</v>
      </c>
      <c r="L93" s="99"/>
      <c r="M93" s="46">
        <f t="shared" si="18"/>
        <v>1.0012072434607646</v>
      </c>
      <c r="N93" s="8">
        <v>43552</v>
      </c>
      <c r="O93" s="9">
        <v>33.89</v>
      </c>
      <c r="P93" s="17">
        <f t="shared" si="23"/>
        <v>33.887581781580273</v>
      </c>
      <c r="Q93" s="1" t="s">
        <v>28</v>
      </c>
      <c r="R93" s="64">
        <f t="shared" si="35"/>
        <v>1.0304043782304653</v>
      </c>
      <c r="S93" s="28">
        <f t="shared" si="30"/>
        <v>1.0301941546327642</v>
      </c>
      <c r="T93" s="42">
        <f t="shared" si="31"/>
        <v>33.883085745871618</v>
      </c>
      <c r="U93" s="42">
        <f t="shared" si="32"/>
        <v>33.89</v>
      </c>
      <c r="V93" s="42">
        <f t="shared" si="33"/>
        <v>1.0304043782304653</v>
      </c>
      <c r="W93" s="61">
        <f t="shared" si="34"/>
        <v>1.0305</v>
      </c>
    </row>
    <row r="94" spans="2:23" ht="15.75" customHeight="1" thickBot="1">
      <c r="I94" s="8">
        <v>43553</v>
      </c>
      <c r="J94" s="9">
        <v>13.4514</v>
      </c>
      <c r="K94" s="16">
        <f t="shared" si="29"/>
        <v>13.451227145191954</v>
      </c>
      <c r="L94" s="99"/>
      <c r="M94" s="46">
        <f t="shared" si="18"/>
        <v>1.0012057877813505</v>
      </c>
      <c r="N94" s="8">
        <v>43553</v>
      </c>
      <c r="O94" s="9">
        <v>33.93</v>
      </c>
      <c r="P94" s="17">
        <f t="shared" si="23"/>
        <v>33.928492343087214</v>
      </c>
      <c r="Q94" s="1" t="s">
        <v>29</v>
      </c>
      <c r="R94" s="64">
        <f t="shared" si="35"/>
        <v>1.0316205533596838</v>
      </c>
      <c r="S94" s="28">
        <f t="shared" si="30"/>
        <v>1.0314378497892627</v>
      </c>
      <c r="T94" s="42">
        <f t="shared" si="31"/>
        <v>33.923990879568848</v>
      </c>
      <c r="U94" s="42">
        <f t="shared" si="32"/>
        <v>33.93</v>
      </c>
      <c r="V94" s="42">
        <f t="shared" si="33"/>
        <v>1.0316205533596838</v>
      </c>
      <c r="W94" s="61">
        <f t="shared" si="34"/>
        <v>1.0317000000000001</v>
      </c>
    </row>
    <row r="95" spans="2:23" ht="15.75" customHeight="1" thickBot="1">
      <c r="B95" s="101"/>
      <c r="C95" s="101"/>
      <c r="D95" s="101"/>
      <c r="E95" s="101"/>
      <c r="I95" s="8">
        <v>43554</v>
      </c>
      <c r="J95" s="9">
        <v>13.467599999999999</v>
      </c>
      <c r="K95" s="16">
        <f t="shared" si="29"/>
        <v>13.467446470527795</v>
      </c>
      <c r="L95" s="99"/>
      <c r="M95" s="46">
        <f t="shared" si="18"/>
        <v>1.0012043356081894</v>
      </c>
      <c r="N95" s="8">
        <v>43554</v>
      </c>
      <c r="O95" s="9">
        <v>33.97</v>
      </c>
      <c r="P95" s="17">
        <f t="shared" si="23"/>
        <v>33.969402904594148</v>
      </c>
      <c r="Q95" s="1" t="s">
        <v>30</v>
      </c>
      <c r="R95" s="64">
        <f t="shared" si="35"/>
        <v>1.0328367284889024</v>
      </c>
      <c r="S95" s="28">
        <f t="shared" si="30"/>
        <v>1.0326815449457609</v>
      </c>
      <c r="T95" s="42">
        <f t="shared" si="31"/>
        <v>33.964896013266078</v>
      </c>
      <c r="U95" s="42">
        <f t="shared" si="32"/>
        <v>33.97</v>
      </c>
      <c r="V95" s="42">
        <f t="shared" si="33"/>
        <v>1.0328367284889024</v>
      </c>
      <c r="W95" s="61">
        <f t="shared" si="34"/>
        <v>1.0328999999999999</v>
      </c>
    </row>
    <row r="96" spans="2:23" ht="15.75" customHeight="1" thickBot="1">
      <c r="I96" s="8">
        <v>43555</v>
      </c>
      <c r="J96" s="9">
        <v>13.4838</v>
      </c>
      <c r="K96" s="16">
        <f t="shared" si="29"/>
        <v>13.483665795863638</v>
      </c>
      <c r="L96" s="99"/>
      <c r="M96" s="46">
        <f t="shared" si="18"/>
        <v>1.0012028869286289</v>
      </c>
      <c r="N96" s="8">
        <v>43555</v>
      </c>
      <c r="O96" s="9">
        <v>33.97</v>
      </c>
      <c r="P96" s="17">
        <f t="shared" si="23"/>
        <v>33.969402904594148</v>
      </c>
      <c r="Q96" s="1" t="s">
        <v>31</v>
      </c>
      <c r="R96" s="64">
        <f t="shared" si="35"/>
        <v>1.0328367284889024</v>
      </c>
      <c r="S96" s="28">
        <f t="shared" si="30"/>
        <v>1.0326815449457609</v>
      </c>
      <c r="T96" s="42">
        <f t="shared" si="31"/>
        <v>33.964896013266078</v>
      </c>
      <c r="U96" s="42">
        <f t="shared" si="32"/>
        <v>33.97</v>
      </c>
      <c r="V96" s="42">
        <f t="shared" si="33"/>
        <v>1.0328367284889024</v>
      </c>
      <c r="W96" s="61">
        <f t="shared" si="34"/>
        <v>1.0328999999999999</v>
      </c>
    </row>
    <row r="97" spans="9:23" ht="15.75" customHeight="1" thickBot="1">
      <c r="I97" s="8">
        <v>43556</v>
      </c>
      <c r="J97" s="9">
        <v>13.5</v>
      </c>
      <c r="K97" s="16">
        <f t="shared" si="29"/>
        <v>13.499885121199481</v>
      </c>
      <c r="L97" s="99"/>
      <c r="M97" s="46">
        <f t="shared" si="18"/>
        <v>1.0012014417300761</v>
      </c>
      <c r="N97" s="8">
        <v>43556</v>
      </c>
      <c r="O97" s="9">
        <v>33.97</v>
      </c>
      <c r="P97" s="17">
        <f t="shared" si="23"/>
        <v>33.969402904594148</v>
      </c>
      <c r="Q97" s="1" t="s">
        <v>32</v>
      </c>
      <c r="R97" s="64">
        <f t="shared" si="35"/>
        <v>1.0328367284889024</v>
      </c>
      <c r="S97" s="28">
        <f t="shared" si="30"/>
        <v>1.0326815449457609</v>
      </c>
      <c r="T97" s="42">
        <f t="shared" si="31"/>
        <v>33.964896013266078</v>
      </c>
      <c r="U97" s="42">
        <f t="shared" si="32"/>
        <v>33.97</v>
      </c>
      <c r="V97" s="42">
        <f t="shared" si="33"/>
        <v>1.0328367284889024</v>
      </c>
      <c r="W97" s="61">
        <f t="shared" si="34"/>
        <v>1.0328999999999999</v>
      </c>
    </row>
    <row r="98" spans="9:23" ht="15.75" customHeight="1" thickBot="1">
      <c r="I98" s="8">
        <v>43557</v>
      </c>
      <c r="J98" s="9">
        <v>13.516299999999999</v>
      </c>
      <c r="K98" s="16">
        <f t="shared" si="29"/>
        <v>13.516104446535323</v>
      </c>
      <c r="L98" s="99"/>
      <c r="M98" s="46">
        <f t="shared" si="18"/>
        <v>1.0012074074074073</v>
      </c>
      <c r="N98" s="8">
        <v>43557</v>
      </c>
      <c r="O98" s="9">
        <v>34.090000000000003</v>
      </c>
      <c r="P98" s="17">
        <f t="shared" si="23"/>
        <v>34.092134589114963</v>
      </c>
      <c r="Q98" s="1" t="s">
        <v>33</v>
      </c>
      <c r="R98" s="64">
        <f t="shared" si="35"/>
        <v>1.0364852538765583</v>
      </c>
      <c r="S98" s="28">
        <f t="shared" si="30"/>
        <v>1.0364126304152557</v>
      </c>
      <c r="T98" s="42">
        <f t="shared" si="31"/>
        <v>34.08761141435776</v>
      </c>
      <c r="U98" s="42">
        <f t="shared" si="32"/>
        <v>34.089999999999996</v>
      </c>
      <c r="V98" s="42">
        <f t="shared" si="33"/>
        <v>1.0364852538765581</v>
      </c>
      <c r="W98" s="61">
        <f t="shared" si="34"/>
        <v>1.0365</v>
      </c>
    </row>
    <row r="99" spans="9:23" ht="15.75" customHeight="1" thickBot="1">
      <c r="I99" s="8">
        <v>43558</v>
      </c>
      <c r="J99" s="9">
        <v>13.532500000000001</v>
      </c>
      <c r="K99" s="16">
        <f t="shared" si="29"/>
        <v>13.532423891163361</v>
      </c>
      <c r="L99" s="99"/>
      <c r="M99" s="46">
        <f t="shared" si="18"/>
        <v>1.0011985528584006</v>
      </c>
      <c r="N99" s="8">
        <v>43558</v>
      </c>
      <c r="O99" s="9">
        <v>34.090000000000003</v>
      </c>
      <c r="P99" s="17">
        <f t="shared" si="23"/>
        <v>34.13329768495219</v>
      </c>
      <c r="Q99" s="1" t="s">
        <v>34</v>
      </c>
      <c r="R99" s="64">
        <f t="shared" si="35"/>
        <v>1.0364852538765583</v>
      </c>
      <c r="S99" s="28">
        <f t="shared" si="30"/>
        <v>1.0376640027023498</v>
      </c>
      <c r="T99" s="42">
        <f t="shared" si="31"/>
        <v>34.128769048880287</v>
      </c>
      <c r="U99" s="42">
        <f t="shared" si="32"/>
        <v>34.129999999999995</v>
      </c>
      <c r="V99" s="42">
        <f t="shared" si="33"/>
        <v>1.0377014290057767</v>
      </c>
      <c r="W99" s="61">
        <f t="shared" si="34"/>
        <v>1.0378000000000001</v>
      </c>
    </row>
    <row r="100" spans="9:23" ht="15.75" customHeight="1" thickBot="1">
      <c r="I100" s="8">
        <v>43559</v>
      </c>
      <c r="J100" s="9">
        <v>13.5488</v>
      </c>
      <c r="K100" s="16">
        <f t="shared" si="29"/>
        <v>13.548643216499206</v>
      </c>
      <c r="L100" s="99"/>
      <c r="M100" s="46">
        <f t="shared" si="18"/>
        <v>1.0012045076667282</v>
      </c>
      <c r="N100" s="8">
        <v>43559</v>
      </c>
      <c r="O100" s="9">
        <v>34.17</v>
      </c>
      <c r="P100" s="17">
        <f t="shared" si="23"/>
        <v>34.174208246459131</v>
      </c>
      <c r="Q100" s="1" t="s">
        <v>28</v>
      </c>
      <c r="R100" s="64">
        <f t="shared" si="35"/>
        <v>1.0389176041349955</v>
      </c>
      <c r="S100" s="28">
        <f t="shared" si="30"/>
        <v>1.0389076978588481</v>
      </c>
      <c r="T100" s="42">
        <f t="shared" si="31"/>
        <v>34.169674182577516</v>
      </c>
      <c r="U100" s="42">
        <f t="shared" si="32"/>
        <v>34.169999999999995</v>
      </c>
      <c r="V100" s="42">
        <f t="shared" si="33"/>
        <v>1.0389176041349952</v>
      </c>
      <c r="W100" s="61">
        <f t="shared" si="34"/>
        <v>1.0389999999999999</v>
      </c>
    </row>
    <row r="101" spans="9:23" ht="15.75" customHeight="1" thickBot="1">
      <c r="I101" s="8">
        <v>43560</v>
      </c>
      <c r="J101" s="9">
        <v>13.565099999999999</v>
      </c>
      <c r="K101" s="16">
        <f t="shared" si="29"/>
        <v>13.564962661127243</v>
      </c>
      <c r="L101" s="99"/>
      <c r="M101" s="46">
        <f t="shared" si="18"/>
        <v>1.001203058573453</v>
      </c>
      <c r="N101" s="8">
        <v>43560</v>
      </c>
      <c r="O101" s="9">
        <v>34.22</v>
      </c>
      <c r="P101" s="17">
        <f t="shared" si="23"/>
        <v>34.215371342296358</v>
      </c>
      <c r="Q101" s="1" t="s">
        <v>29</v>
      </c>
      <c r="R101" s="64">
        <f t="shared" si="35"/>
        <v>1.0404378230465186</v>
      </c>
      <c r="S101" s="28">
        <f t="shared" si="30"/>
        <v>1.040159070145942</v>
      </c>
      <c r="T101" s="42">
        <f t="shared" si="31"/>
        <v>34.210831817100036</v>
      </c>
      <c r="U101" s="42">
        <f t="shared" si="32"/>
        <v>34.22</v>
      </c>
      <c r="V101" s="42">
        <f t="shared" si="33"/>
        <v>1.0404378230465186</v>
      </c>
      <c r="W101" s="61">
        <f t="shared" si="34"/>
        <v>1.0405</v>
      </c>
    </row>
    <row r="102" spans="9:23" ht="15.75" customHeight="1" thickBot="1">
      <c r="I102" s="8">
        <v>43561</v>
      </c>
      <c r="J102" s="9">
        <v>13.5815</v>
      </c>
      <c r="K102" s="16">
        <f t="shared" si="29"/>
        <v>13.581282105755282</v>
      </c>
      <c r="L102" s="99"/>
      <c r="M102" s="46">
        <f t="shared" si="18"/>
        <v>1.001208984821343</v>
      </c>
      <c r="N102" s="8">
        <v>43561</v>
      </c>
      <c r="O102" s="9">
        <v>34.26</v>
      </c>
      <c r="P102" s="17">
        <f t="shared" si="23"/>
        <v>34.256534438133585</v>
      </c>
      <c r="Q102" s="1" t="s">
        <v>30</v>
      </c>
      <c r="R102" s="64">
        <f t="shared" si="35"/>
        <v>1.0416539981757371</v>
      </c>
      <c r="S102" s="28">
        <f t="shared" si="30"/>
        <v>1.0414104424330359</v>
      </c>
      <c r="T102" s="42">
        <f t="shared" si="31"/>
        <v>34.251989451622549</v>
      </c>
      <c r="U102" s="42">
        <f t="shared" si="32"/>
        <v>34.26</v>
      </c>
      <c r="V102" s="42">
        <f t="shared" si="33"/>
        <v>1.0416539981757371</v>
      </c>
      <c r="W102" s="61">
        <f t="shared" si="34"/>
        <v>1.0417000000000001</v>
      </c>
    </row>
    <row r="103" spans="9:23" ht="15.75" customHeight="1" thickBot="1">
      <c r="I103" s="8">
        <v>43562</v>
      </c>
      <c r="J103" s="9">
        <v>13.597799999999999</v>
      </c>
      <c r="K103" s="16">
        <f t="shared" si="29"/>
        <v>13.597701669675518</v>
      </c>
      <c r="L103" s="99"/>
      <c r="M103" s="46">
        <f t="shared" si="18"/>
        <v>1.0012001619850532</v>
      </c>
      <c r="N103" s="8">
        <v>43562</v>
      </c>
      <c r="O103" s="9">
        <v>34.26</v>
      </c>
      <c r="P103" s="17">
        <f t="shared" si="23"/>
        <v>34.256534438133585</v>
      </c>
      <c r="Q103" s="1" t="s">
        <v>31</v>
      </c>
      <c r="R103" s="64">
        <f t="shared" si="35"/>
        <v>1.0416539981757371</v>
      </c>
      <c r="S103" s="28">
        <f t="shared" si="30"/>
        <v>1.0414104424330359</v>
      </c>
      <c r="T103" s="42">
        <f t="shared" si="31"/>
        <v>34.251989451622549</v>
      </c>
      <c r="U103" s="42">
        <f t="shared" si="32"/>
        <v>34.26</v>
      </c>
      <c r="V103" s="42">
        <f t="shared" si="33"/>
        <v>1.0416539981757371</v>
      </c>
      <c r="W103" s="61">
        <f t="shared" si="34"/>
        <v>1.0417000000000001</v>
      </c>
    </row>
    <row r="104" spans="9:23" ht="15.75" customHeight="1" thickBot="1">
      <c r="I104" s="8">
        <v>43563</v>
      </c>
      <c r="J104" s="9">
        <v>13.6142</v>
      </c>
      <c r="K104" s="16">
        <f t="shared" si="29"/>
        <v>13.614021114303556</v>
      </c>
      <c r="L104" s="99"/>
      <c r="M104" s="46">
        <f t="shared" si="18"/>
        <v>1.0012060774537057</v>
      </c>
      <c r="N104" s="8">
        <v>43563</v>
      </c>
      <c r="O104" s="9">
        <v>34.26</v>
      </c>
      <c r="P104" s="17">
        <f t="shared" si="23"/>
        <v>34.256534438133585</v>
      </c>
      <c r="Q104" s="1" t="s">
        <v>32</v>
      </c>
      <c r="R104" s="64">
        <f t="shared" si="35"/>
        <v>1.0416539981757371</v>
      </c>
      <c r="S104" s="28">
        <f t="shared" si="30"/>
        <v>1.0414104424330359</v>
      </c>
      <c r="T104" s="42">
        <f t="shared" si="31"/>
        <v>34.251989451622549</v>
      </c>
      <c r="U104" s="42">
        <f t="shared" si="32"/>
        <v>34.26</v>
      </c>
      <c r="V104" s="42">
        <f t="shared" si="33"/>
        <v>1.0416539981757371</v>
      </c>
      <c r="W104" s="61">
        <f t="shared" si="34"/>
        <v>1.0417000000000001</v>
      </c>
    </row>
    <row r="105" spans="9:23" ht="15.75" customHeight="1" thickBot="1">
      <c r="I105" s="8">
        <v>43564</v>
      </c>
      <c r="J105" s="9">
        <v>13.630599999999999</v>
      </c>
      <c r="K105" s="16">
        <f t="shared" si="29"/>
        <v>13.630440678223794</v>
      </c>
      <c r="L105" s="99"/>
      <c r="M105" s="46">
        <f t="shared" si="18"/>
        <v>1.0012046245831558</v>
      </c>
      <c r="N105" s="8">
        <v>43564</v>
      </c>
      <c r="O105" s="9">
        <v>34.380000000000003</v>
      </c>
      <c r="P105" s="17">
        <f t="shared" si="23"/>
        <v>34.380528794305853</v>
      </c>
      <c r="Q105" s="1" t="s">
        <v>33</v>
      </c>
      <c r="R105" s="64">
        <f t="shared" si="35"/>
        <v>1.0453025235633933</v>
      </c>
      <c r="S105" s="28">
        <f t="shared" si="30"/>
        <v>1.0451799135555095</v>
      </c>
      <c r="T105" s="42">
        <f t="shared" si="31"/>
        <v>34.375967356840711</v>
      </c>
      <c r="U105" s="42">
        <f t="shared" si="32"/>
        <v>34.379999999999995</v>
      </c>
      <c r="V105" s="42">
        <f t="shared" si="33"/>
        <v>1.045302523563393</v>
      </c>
      <c r="W105" s="61">
        <f t="shared" si="34"/>
        <v>1.0453999999999999</v>
      </c>
    </row>
    <row r="106" spans="9:23" ht="15.75" customHeight="1" thickBot="1">
      <c r="I106" s="8">
        <v>43565</v>
      </c>
      <c r="J106" s="9">
        <v>13.647</v>
      </c>
      <c r="K106" s="16">
        <f t="shared" si="29"/>
        <v>13.646860242144028</v>
      </c>
      <c r="L106" s="99"/>
      <c r="M106" s="46">
        <f t="shared" si="18"/>
        <v>1.0012031752087216</v>
      </c>
      <c r="N106" s="8">
        <v>43565</v>
      </c>
      <c r="O106" s="9">
        <v>34.42</v>
      </c>
      <c r="P106" s="17">
        <f t="shared" si="23"/>
        <v>34.421944424473367</v>
      </c>
      <c r="Q106" s="1" t="s">
        <v>34</v>
      </c>
      <c r="R106" s="64">
        <f t="shared" si="35"/>
        <v>1.0465186986926118</v>
      </c>
      <c r="S106" s="28">
        <f t="shared" si="30"/>
        <v>1.0464389629731989</v>
      </c>
      <c r="T106" s="42">
        <f t="shared" si="31"/>
        <v>34.417377492188514</v>
      </c>
      <c r="U106" s="42">
        <f t="shared" si="32"/>
        <v>34.419999999999995</v>
      </c>
      <c r="V106" s="42">
        <f t="shared" si="33"/>
        <v>1.0465186986926116</v>
      </c>
      <c r="W106" s="61">
        <f t="shared" si="34"/>
        <v>1.0466</v>
      </c>
    </row>
    <row r="107" spans="9:23" ht="15.75" customHeight="1" thickBot="1">
      <c r="I107" s="8">
        <v>43566</v>
      </c>
      <c r="J107" s="9">
        <v>13.663399999999999</v>
      </c>
      <c r="K107" s="16">
        <f t="shared" si="29"/>
        <v>13.663279806064264</v>
      </c>
      <c r="L107" s="99"/>
      <c r="M107" s="46">
        <f t="shared" si="18"/>
        <v>1.0012017293177986</v>
      </c>
      <c r="N107" s="8">
        <v>43566</v>
      </c>
      <c r="O107" s="9">
        <v>34.46</v>
      </c>
      <c r="P107" s="17">
        <f t="shared" si="23"/>
        <v>34.463360054640887</v>
      </c>
      <c r="Q107" s="1" t="s">
        <v>28</v>
      </c>
      <c r="R107" s="64">
        <f t="shared" si="35"/>
        <v>1.0477348738218304</v>
      </c>
      <c r="S107" s="28">
        <f t="shared" si="30"/>
        <v>1.0476980123908888</v>
      </c>
      <c r="T107" s="42">
        <f t="shared" si="31"/>
        <v>34.458787627536331</v>
      </c>
      <c r="U107" s="42">
        <f t="shared" si="32"/>
        <v>34.46</v>
      </c>
      <c r="V107" s="42">
        <f t="shared" si="33"/>
        <v>1.0477348738218304</v>
      </c>
      <c r="W107" s="61">
        <f t="shared" si="34"/>
        <v>1.0478000000000001</v>
      </c>
    </row>
    <row r="108" spans="9:23" ht="15.75" customHeight="1" thickBot="1">
      <c r="I108" s="8">
        <v>43567</v>
      </c>
      <c r="J108" s="9">
        <v>13.6799</v>
      </c>
      <c r="K108" s="16">
        <f t="shared" si="29"/>
        <v>13.679699369984499</v>
      </c>
      <c r="L108" s="99"/>
      <c r="M108" s="46">
        <f t="shared" si="18"/>
        <v>1.0012076057203918</v>
      </c>
      <c r="N108" s="8">
        <v>43567</v>
      </c>
      <c r="O108" s="9">
        <v>34.5</v>
      </c>
      <c r="P108" s="17">
        <f t="shared" si="23"/>
        <v>34.504775684808401</v>
      </c>
      <c r="Q108" s="1" t="s">
        <v>29</v>
      </c>
      <c r="R108" s="64">
        <f t="shared" si="35"/>
        <v>1.048951048951049</v>
      </c>
      <c r="S108" s="28">
        <f t="shared" si="30"/>
        <v>1.0489570618085782</v>
      </c>
      <c r="T108" s="42">
        <f t="shared" si="31"/>
        <v>34.500197762884135</v>
      </c>
      <c r="U108" s="42">
        <f t="shared" si="32"/>
        <v>34.51</v>
      </c>
      <c r="V108" s="42">
        <f t="shared" si="33"/>
        <v>1.0492550927333535</v>
      </c>
      <c r="W108" s="61">
        <f t="shared" si="34"/>
        <v>1.0492999999999999</v>
      </c>
    </row>
    <row r="109" spans="9:23" ht="15.75" customHeight="1" thickBot="1">
      <c r="I109" s="8">
        <v>43568</v>
      </c>
      <c r="J109" s="9">
        <v>13.696300000000001</v>
      </c>
      <c r="K109" s="16">
        <f t="shared" si="29"/>
        <v>13.696219053196931</v>
      </c>
      <c r="L109" s="99"/>
      <c r="M109" s="46">
        <f t="shared" si="18"/>
        <v>1.0011988391728011</v>
      </c>
      <c r="N109" s="8">
        <v>43568</v>
      </c>
      <c r="O109" s="9">
        <v>34.549999999999997</v>
      </c>
      <c r="P109" s="17">
        <f t="shared" si="23"/>
        <v>34.546443849306208</v>
      </c>
      <c r="Q109" s="1" t="s">
        <v>30</v>
      </c>
      <c r="R109" s="64">
        <f t="shared" si="35"/>
        <v>1.0504712678625721</v>
      </c>
      <c r="S109" s="28">
        <f t="shared" si="30"/>
        <v>1.0502237883568635</v>
      </c>
      <c r="T109" s="42">
        <f t="shared" si="31"/>
        <v>34.541860399057242</v>
      </c>
      <c r="U109" s="42">
        <f t="shared" si="32"/>
        <v>34.549999999999997</v>
      </c>
      <c r="V109" s="42">
        <f t="shared" si="33"/>
        <v>1.0504712678625721</v>
      </c>
      <c r="W109" s="61">
        <f t="shared" si="34"/>
        <v>1.0505</v>
      </c>
    </row>
    <row r="110" spans="9:23" ht="15.75" customHeight="1" thickBot="1">
      <c r="I110" s="8">
        <v>43569</v>
      </c>
      <c r="J110" s="9">
        <v>13.7128</v>
      </c>
      <c r="K110" s="16">
        <f t="shared" si="29"/>
        <v>13.712638617117168</v>
      </c>
      <c r="L110" s="99"/>
      <c r="M110" s="46">
        <f t="shared" si="18"/>
        <v>1.0012047049203068</v>
      </c>
      <c r="N110" s="8">
        <v>43569</v>
      </c>
      <c r="O110" s="9">
        <v>34.549999999999997</v>
      </c>
      <c r="P110" s="17">
        <f t="shared" si="23"/>
        <v>34.546443849306208</v>
      </c>
      <c r="Q110" s="1" t="s">
        <v>31</v>
      </c>
      <c r="R110" s="64">
        <f t="shared" si="35"/>
        <v>1.0504712678625721</v>
      </c>
      <c r="S110" s="28">
        <f t="shared" si="30"/>
        <v>1.0502237883568635</v>
      </c>
      <c r="T110" s="42">
        <f t="shared" si="31"/>
        <v>34.541860399057242</v>
      </c>
      <c r="U110" s="42">
        <f t="shared" si="32"/>
        <v>34.549999999999997</v>
      </c>
      <c r="V110" s="42">
        <f t="shared" si="33"/>
        <v>1.0504712678625721</v>
      </c>
      <c r="W110" s="61">
        <f t="shared" si="34"/>
        <v>1.0505</v>
      </c>
    </row>
    <row r="111" spans="9:23" ht="15.75" customHeight="1" thickBot="1">
      <c r="I111" s="8">
        <v>43570</v>
      </c>
      <c r="J111" s="9">
        <v>13.7293</v>
      </c>
      <c r="K111" s="16">
        <f t="shared" si="29"/>
        <v>13.729158300329598</v>
      </c>
      <c r="L111" s="100"/>
      <c r="M111" s="46">
        <f t="shared" si="18"/>
        <v>1.0012032553526633</v>
      </c>
      <c r="N111" s="67">
        <v>43570</v>
      </c>
      <c r="O111" s="58">
        <v>34.549999999999997</v>
      </c>
      <c r="P111" s="59">
        <f t="shared" si="23"/>
        <v>34.546443849306208</v>
      </c>
      <c r="Q111" s="60" t="s">
        <v>32</v>
      </c>
      <c r="R111" s="63">
        <f>((O111/$O$66)-1)+1</f>
        <v>1.0504712678625721</v>
      </c>
      <c r="S111" s="28">
        <f t="shared" si="30"/>
        <v>1.0502237883568635</v>
      </c>
      <c r="T111" s="42">
        <f t="shared" si="31"/>
        <v>34.541860399057242</v>
      </c>
      <c r="U111" s="42">
        <f t="shared" si="32"/>
        <v>34.549999999999997</v>
      </c>
      <c r="V111" s="42">
        <f t="shared" si="33"/>
        <v>1.0504712678625721</v>
      </c>
      <c r="W111" s="62">
        <f t="shared" si="34"/>
        <v>1.0505</v>
      </c>
    </row>
    <row r="112" spans="9:23" ht="15" thickBot="1">
      <c r="I112" s="8">
        <v>43571</v>
      </c>
      <c r="J112" s="9">
        <v>13.750400000000001</v>
      </c>
      <c r="K112" s="16">
        <f t="shared" ref="K112:K141" si="36">$D$9*J111</f>
        <v>13.750243226947358</v>
      </c>
      <c r="L112" s="95" t="s">
        <v>24</v>
      </c>
      <c r="M112" s="46">
        <f t="shared" si="18"/>
        <v>1.0015368591261027</v>
      </c>
      <c r="N112" s="8">
        <v>43571</v>
      </c>
      <c r="O112" s="9">
        <v>34.67</v>
      </c>
      <c r="P112" s="17">
        <f t="shared" si="23"/>
        <v>34.671195808469342</v>
      </c>
      <c r="Q112" s="1" t="s">
        <v>33</v>
      </c>
      <c r="R112" s="64">
        <f t="shared" si="35"/>
        <v>1.054119793250228</v>
      </c>
      <c r="S112" s="28">
        <f t="shared" si="30"/>
        <v>1.0540162908711239</v>
      </c>
      <c r="T112" s="42">
        <f t="shared" si="31"/>
        <v>34.666595806751268</v>
      </c>
      <c r="U112" s="42">
        <f t="shared" si="32"/>
        <v>34.669999999999995</v>
      </c>
      <c r="V112" s="42">
        <f t="shared" si="33"/>
        <v>1.0541197932502278</v>
      </c>
      <c r="W112" s="61">
        <f t="shared" si="34"/>
        <v>1.0542</v>
      </c>
    </row>
    <row r="113" spans="9:23" ht="15" thickBot="1">
      <c r="I113" s="8">
        <v>43572</v>
      </c>
      <c r="J113" s="9">
        <v>13.7714</v>
      </c>
      <c r="K113" s="16">
        <f t="shared" si="36"/>
        <v>13.771375413736822</v>
      </c>
      <c r="L113" s="96"/>
      <c r="M113" s="46">
        <f t="shared" si="18"/>
        <v>1.001527228298813</v>
      </c>
      <c r="N113" s="8">
        <v>43572</v>
      </c>
      <c r="O113" s="9">
        <v>34.72</v>
      </c>
      <c r="P113" s="17">
        <f t="shared" si="23"/>
        <v>34.724480552160479</v>
      </c>
      <c r="Q113" s="1" t="s">
        <v>34</v>
      </c>
      <c r="R113" s="64">
        <f t="shared" si="35"/>
        <v>1.0556400121617513</v>
      </c>
      <c r="S113" s="28">
        <f t="shared" si="30"/>
        <v>1.05563616542681</v>
      </c>
      <c r="T113" s="42">
        <f t="shared" si="31"/>
        <v>34.719873480887784</v>
      </c>
      <c r="U113" s="42">
        <f t="shared" si="32"/>
        <v>34.72</v>
      </c>
      <c r="V113" s="42">
        <f t="shared" si="33"/>
        <v>1.0556400121617513</v>
      </c>
      <c r="W113" s="61">
        <f t="shared" si="34"/>
        <v>1.0557000000000001</v>
      </c>
    </row>
    <row r="114" spans="9:23" ht="15" thickBot="1">
      <c r="I114" s="8">
        <v>43573</v>
      </c>
      <c r="J114" s="9">
        <v>13.7925</v>
      </c>
      <c r="K114" s="16">
        <f t="shared" si="36"/>
        <v>13.79240744798226</v>
      </c>
      <c r="L114" s="96"/>
      <c r="M114" s="46">
        <f t="shared" si="18"/>
        <v>1.0015321608551055</v>
      </c>
      <c r="N114" s="8">
        <v>43573</v>
      </c>
      <c r="O114" s="9">
        <v>34.78</v>
      </c>
      <c r="P114" s="17">
        <f t="shared" si="23"/>
        <v>34.777512761521322</v>
      </c>
      <c r="Q114" s="1" t="s">
        <v>28</v>
      </c>
      <c r="R114" s="64">
        <f t="shared" si="35"/>
        <v>1.0574642748555791</v>
      </c>
      <c r="S114" s="28">
        <f t="shared" si="30"/>
        <v>1.0572483628519003</v>
      </c>
      <c r="T114" s="42">
        <f t="shared" si="31"/>
        <v>34.772898654199004</v>
      </c>
      <c r="U114" s="42">
        <f t="shared" si="32"/>
        <v>34.78</v>
      </c>
      <c r="V114" s="42">
        <f t="shared" si="33"/>
        <v>1.0574642748555791</v>
      </c>
      <c r="W114" s="61">
        <f t="shared" si="34"/>
        <v>1.0574999999999999</v>
      </c>
    </row>
    <row r="115" spans="9:23" ht="15" thickBot="1">
      <c r="I115" s="8">
        <v>43574</v>
      </c>
      <c r="J115" s="9">
        <v>13.813700000000001</v>
      </c>
      <c r="K115" s="16">
        <f t="shared" si="36"/>
        <v>13.813539634771724</v>
      </c>
      <c r="L115" s="96"/>
      <c r="M115" s="46">
        <f t="shared" si="18"/>
        <v>1.0015370672466921</v>
      </c>
      <c r="N115" s="8">
        <v>43574</v>
      </c>
      <c r="O115" s="9">
        <v>34.78</v>
      </c>
      <c r="P115" s="17">
        <f t="shared" si="23"/>
        <v>34.830797505212459</v>
      </c>
      <c r="Q115" s="1" t="s">
        <v>29</v>
      </c>
      <c r="R115" s="64">
        <f t="shared" si="35"/>
        <v>1.0574642748555791</v>
      </c>
      <c r="S115" s="28">
        <f t="shared" si="30"/>
        <v>1.0588682374075864</v>
      </c>
      <c r="T115" s="42">
        <f t="shared" si="31"/>
        <v>34.826176328335521</v>
      </c>
      <c r="U115" s="42">
        <f t="shared" si="32"/>
        <v>34.83</v>
      </c>
      <c r="V115" s="42">
        <f t="shared" si="33"/>
        <v>1.0589844937671025</v>
      </c>
      <c r="W115" s="61">
        <f t="shared" si="34"/>
        <v>1.0589999999999999</v>
      </c>
    </row>
    <row r="116" spans="9:23" ht="15" thickBot="1">
      <c r="I116" s="8">
        <v>43575</v>
      </c>
      <c r="J116" s="9">
        <v>13.8348</v>
      </c>
      <c r="K116" s="16">
        <f t="shared" si="36"/>
        <v>13.834771974105214</v>
      </c>
      <c r="L116" s="96"/>
      <c r="M116" s="46">
        <f t="shared" si="18"/>
        <v>1.0015274691067562</v>
      </c>
      <c r="N116" s="8">
        <v>43575</v>
      </c>
      <c r="O116" s="9">
        <v>34.78</v>
      </c>
      <c r="P116" s="17">
        <f t="shared" si="23"/>
        <v>34.884334783233882</v>
      </c>
      <c r="Q116" s="1" t="s">
        <v>30</v>
      </c>
      <c r="R116" s="64">
        <f t="shared" si="35"/>
        <v>1.0574642748555791</v>
      </c>
      <c r="S116" s="28">
        <f t="shared" si="30"/>
        <v>1.0604957890938682</v>
      </c>
      <c r="T116" s="42">
        <f t="shared" si="31"/>
        <v>34.879706503297328</v>
      </c>
      <c r="U116" s="42">
        <f t="shared" si="32"/>
        <v>34.879999999999995</v>
      </c>
      <c r="V116" s="42">
        <f t="shared" si="33"/>
        <v>1.0605047126786256</v>
      </c>
      <c r="W116" s="61">
        <f t="shared" si="34"/>
        <v>1.0606</v>
      </c>
    </row>
    <row r="117" spans="9:23" ht="15" thickBot="1">
      <c r="I117" s="8">
        <v>43576</v>
      </c>
      <c r="J117" s="9">
        <v>13.856</v>
      </c>
      <c r="K117" s="16">
        <f t="shared" si="36"/>
        <v>13.855904160894678</v>
      </c>
      <c r="L117" s="96"/>
      <c r="M117" s="46">
        <f t="shared" si="18"/>
        <v>1.0015323676525862</v>
      </c>
      <c r="N117" s="8">
        <v>43576</v>
      </c>
      <c r="O117" s="9">
        <v>34.78</v>
      </c>
      <c r="P117" s="17">
        <f t="shared" si="23"/>
        <v>34.884334783233882</v>
      </c>
      <c r="Q117" s="1" t="s">
        <v>31</v>
      </c>
      <c r="R117" s="64">
        <f t="shared" si="35"/>
        <v>1.0574642748555791</v>
      </c>
      <c r="S117" s="28">
        <f t="shared" si="30"/>
        <v>1.0604957890938682</v>
      </c>
      <c r="T117" s="42">
        <f t="shared" si="31"/>
        <v>34.879706503297328</v>
      </c>
      <c r="U117" s="42">
        <f t="shared" si="32"/>
        <v>34.879999999999995</v>
      </c>
      <c r="V117" s="42">
        <f t="shared" si="33"/>
        <v>1.0605047126786256</v>
      </c>
      <c r="W117" s="61">
        <f t="shared" si="34"/>
        <v>1.0606</v>
      </c>
    </row>
    <row r="118" spans="9:23" ht="15" thickBot="1">
      <c r="I118" s="8">
        <v>43577</v>
      </c>
      <c r="J118" s="9">
        <v>13.8772</v>
      </c>
      <c r="K118" s="16">
        <f t="shared" si="36"/>
        <v>13.877136500228167</v>
      </c>
      <c r="L118" s="96"/>
      <c r="M118" s="46">
        <f t="shared" si="18"/>
        <v>1.0015300230946882</v>
      </c>
      <c r="N118" s="8">
        <v>43577</v>
      </c>
      <c r="O118" s="9">
        <v>34.78</v>
      </c>
      <c r="P118" s="17">
        <f t="shared" si="23"/>
        <v>34.884334783233882</v>
      </c>
      <c r="Q118" s="1" t="s">
        <v>32</v>
      </c>
      <c r="R118" s="64">
        <f t="shared" si="35"/>
        <v>1.0574642748555791</v>
      </c>
      <c r="S118" s="28">
        <f t="shared" si="30"/>
        <v>1.0604957890938682</v>
      </c>
      <c r="T118" s="42">
        <f t="shared" si="31"/>
        <v>34.879706503297328</v>
      </c>
      <c r="U118" s="42">
        <f t="shared" si="32"/>
        <v>34.879999999999995</v>
      </c>
      <c r="V118" s="42">
        <f t="shared" si="33"/>
        <v>1.0605047126786256</v>
      </c>
      <c r="W118" s="61">
        <f t="shared" si="34"/>
        <v>1.0606</v>
      </c>
    </row>
    <row r="119" spans="9:23" ht="15" thickBot="1">
      <c r="I119" s="8">
        <v>43578</v>
      </c>
      <c r="J119" s="9">
        <v>13.8985</v>
      </c>
      <c r="K119" s="16">
        <f t="shared" si="36"/>
        <v>13.898368839561657</v>
      </c>
      <c r="L119" s="96"/>
      <c r="M119" s="46">
        <f t="shared" ref="M119:M184" si="37">J119/J118</f>
        <v>1.0015348917649094</v>
      </c>
      <c r="N119" s="8">
        <v>43578</v>
      </c>
      <c r="O119" s="9">
        <v>35.04</v>
      </c>
      <c r="P119" s="17">
        <f t="shared" si="23"/>
        <v>35.044694082967865</v>
      </c>
      <c r="Q119" s="1" t="s">
        <v>33</v>
      </c>
      <c r="R119" s="64">
        <f t="shared" si="35"/>
        <v>1.0653694131955</v>
      </c>
      <c r="S119" s="28">
        <f t="shared" si="30"/>
        <v>1.0653707670221175</v>
      </c>
      <c r="T119" s="42">
        <f t="shared" si="31"/>
        <v>35.040044527357445</v>
      </c>
      <c r="U119" s="42">
        <f t="shared" si="32"/>
        <v>35.049999999999997</v>
      </c>
      <c r="V119" s="42">
        <f t="shared" si="33"/>
        <v>1.0656734569778048</v>
      </c>
      <c r="W119" s="61">
        <f t="shared" si="34"/>
        <v>1.0657000000000001</v>
      </c>
    </row>
    <row r="120" spans="9:23" ht="15" thickBot="1">
      <c r="I120" s="8">
        <v>43579</v>
      </c>
      <c r="J120" s="9">
        <v>13.9198</v>
      </c>
      <c r="K120" s="16">
        <f t="shared" si="36"/>
        <v>13.919701331439173</v>
      </c>
      <c r="L120" s="96"/>
      <c r="M120" s="46">
        <f t="shared" si="37"/>
        <v>1.001532539482678</v>
      </c>
      <c r="N120" s="8">
        <v>43579</v>
      </c>
      <c r="O120" s="9">
        <v>35.1</v>
      </c>
      <c r="P120" s="17">
        <f t="shared" si="23"/>
        <v>35.098483895319582</v>
      </c>
      <c r="Q120" s="1" t="s">
        <v>34</v>
      </c>
      <c r="R120" s="64">
        <f t="shared" si="35"/>
        <v>1.0671936758893281</v>
      </c>
      <c r="S120" s="28">
        <f t="shared" si="30"/>
        <v>1.067005995838995</v>
      </c>
      <c r="T120" s="42">
        <f t="shared" si="31"/>
        <v>35.093827203144549</v>
      </c>
      <c r="U120" s="42">
        <f t="shared" si="32"/>
        <v>35.1</v>
      </c>
      <c r="V120" s="42">
        <f t="shared" si="33"/>
        <v>1.0671936758893281</v>
      </c>
      <c r="W120" s="61">
        <f t="shared" si="34"/>
        <v>1.0671999999999999</v>
      </c>
    </row>
    <row r="121" spans="9:23" ht="15" thickBot="1">
      <c r="I121" s="8">
        <v>43580</v>
      </c>
      <c r="J121" s="9">
        <v>13.9411</v>
      </c>
      <c r="K121" s="16">
        <f t="shared" si="36"/>
        <v>13.94103382331669</v>
      </c>
      <c r="L121" s="96"/>
      <c r="M121" s="46">
        <f t="shared" si="37"/>
        <v>1.0015301943993449</v>
      </c>
      <c r="N121" s="8">
        <v>43580</v>
      </c>
      <c r="O121" s="9">
        <v>35.15</v>
      </c>
      <c r="P121" s="17">
        <f t="shared" si="23"/>
        <v>35.152273707671299</v>
      </c>
      <c r="Q121" s="1" t="s">
        <v>28</v>
      </c>
      <c r="R121" s="64">
        <f t="shared" si="35"/>
        <v>1.0687138948008512</v>
      </c>
      <c r="S121" s="28">
        <f t="shared" si="30"/>
        <v>1.0686412246558725</v>
      </c>
      <c r="T121" s="42">
        <f t="shared" si="31"/>
        <v>35.147609878931647</v>
      </c>
      <c r="U121" s="42">
        <f t="shared" si="32"/>
        <v>35.15</v>
      </c>
      <c r="V121" s="42">
        <f t="shared" si="33"/>
        <v>1.0687138948008512</v>
      </c>
      <c r="W121" s="61">
        <f t="shared" si="34"/>
        <v>1.0688</v>
      </c>
    </row>
    <row r="122" spans="9:23" ht="15" thickBot="1">
      <c r="I122" s="8">
        <v>43581</v>
      </c>
      <c r="J122" s="9">
        <v>13.9625</v>
      </c>
      <c r="K122" s="16">
        <f t="shared" si="36"/>
        <v>13.962366315194206</v>
      </c>
      <c r="L122" s="96"/>
      <c r="M122" s="46">
        <f t="shared" si="37"/>
        <v>1.0015350295170395</v>
      </c>
      <c r="N122" s="8">
        <v>43581</v>
      </c>
      <c r="O122" s="9">
        <v>35.21</v>
      </c>
      <c r="P122" s="17">
        <f t="shared" si="23"/>
        <v>35.206063520023015</v>
      </c>
      <c r="Q122" s="1" t="s">
        <v>29</v>
      </c>
      <c r="R122" s="64">
        <f t="shared" si="35"/>
        <v>1.0705381574946793</v>
      </c>
      <c r="S122" s="28">
        <f t="shared" si="30"/>
        <v>1.07027645347275</v>
      </c>
      <c r="T122" s="42">
        <f t="shared" si="31"/>
        <v>35.201392554718751</v>
      </c>
      <c r="U122" s="42">
        <f t="shared" si="32"/>
        <v>35.21</v>
      </c>
      <c r="V122" s="42">
        <f t="shared" si="33"/>
        <v>1.0705381574946793</v>
      </c>
      <c r="W122" s="61">
        <f t="shared" si="34"/>
        <v>1.0706</v>
      </c>
    </row>
    <row r="123" spans="9:23" ht="15" thickBot="1">
      <c r="I123" s="8">
        <v>43582</v>
      </c>
      <c r="J123" s="9">
        <v>13.9839</v>
      </c>
      <c r="K123" s="16">
        <f t="shared" si="36"/>
        <v>13.983798959615747</v>
      </c>
      <c r="L123" s="96"/>
      <c r="M123" s="46">
        <f t="shared" si="37"/>
        <v>1.0015326768128916</v>
      </c>
      <c r="N123" s="8">
        <v>43582</v>
      </c>
      <c r="O123" s="9">
        <v>35.26</v>
      </c>
      <c r="P123" s="17">
        <f t="shared" si="23"/>
        <v>35.260105866705018</v>
      </c>
      <c r="Q123" s="1" t="s">
        <v>30</v>
      </c>
      <c r="R123" s="64">
        <f t="shared" si="35"/>
        <v>1.0720583764062024</v>
      </c>
      <c r="S123" s="28">
        <f t="shared" si="30"/>
        <v>1.071919359420223</v>
      </c>
      <c r="T123" s="42">
        <f t="shared" si="31"/>
        <v>35.255427731331132</v>
      </c>
      <c r="U123" s="42">
        <f t="shared" si="32"/>
        <v>35.26</v>
      </c>
      <c r="V123" s="42">
        <f t="shared" si="33"/>
        <v>1.0720583764062024</v>
      </c>
      <c r="W123" s="61">
        <f t="shared" si="34"/>
        <v>1.0721000000000001</v>
      </c>
    </row>
    <row r="124" spans="9:23" ht="15" thickBot="1">
      <c r="I124" s="8">
        <v>43583</v>
      </c>
      <c r="J124" s="9">
        <v>14.0053</v>
      </c>
      <c r="K124" s="16">
        <f t="shared" si="36"/>
        <v>14.00523160403729</v>
      </c>
      <c r="L124" s="96"/>
      <c r="M124" s="46">
        <f t="shared" si="37"/>
        <v>1.0015303313095774</v>
      </c>
      <c r="N124" s="8">
        <v>43583</v>
      </c>
      <c r="O124" s="9">
        <v>35.26</v>
      </c>
      <c r="P124" s="17">
        <f t="shared" si="23"/>
        <v>35.260105866705018</v>
      </c>
      <c r="Q124" s="1" t="s">
        <v>31</v>
      </c>
      <c r="R124" s="64">
        <f t="shared" si="35"/>
        <v>1.0720583764062024</v>
      </c>
      <c r="S124" s="28">
        <f t="shared" si="30"/>
        <v>1.071919359420223</v>
      </c>
      <c r="T124" s="42">
        <f t="shared" si="31"/>
        <v>35.255427731331132</v>
      </c>
      <c r="U124" s="42">
        <f t="shared" si="32"/>
        <v>35.26</v>
      </c>
      <c r="V124" s="42">
        <f t="shared" si="33"/>
        <v>1.0720583764062024</v>
      </c>
      <c r="W124" s="61">
        <f t="shared" si="34"/>
        <v>1.0721000000000001</v>
      </c>
    </row>
    <row r="125" spans="9:23" ht="15" thickBot="1">
      <c r="I125" s="8">
        <v>43584</v>
      </c>
      <c r="J125" s="9">
        <v>14.0268</v>
      </c>
      <c r="K125" s="16">
        <f t="shared" si="36"/>
        <v>14.026664248458831</v>
      </c>
      <c r="L125" s="96"/>
      <c r="M125" s="46">
        <f t="shared" si="37"/>
        <v>1.0015351331281728</v>
      </c>
      <c r="N125" s="8">
        <v>43584</v>
      </c>
      <c r="O125" s="9">
        <v>35.26</v>
      </c>
      <c r="P125" s="17">
        <f t="shared" si="23"/>
        <v>35.260105866705018</v>
      </c>
      <c r="Q125" s="1" t="s">
        <v>32</v>
      </c>
      <c r="R125" s="64">
        <f t="shared" si="35"/>
        <v>1.0720583764062024</v>
      </c>
      <c r="S125" s="28">
        <f t="shared" si="30"/>
        <v>1.071919359420223</v>
      </c>
      <c r="T125" s="42">
        <f t="shared" si="31"/>
        <v>35.255427731331132</v>
      </c>
      <c r="U125" s="42">
        <f t="shared" si="32"/>
        <v>35.26</v>
      </c>
      <c r="V125" s="42">
        <f t="shared" si="33"/>
        <v>1.0720583764062024</v>
      </c>
      <c r="W125" s="61">
        <f t="shared" si="34"/>
        <v>1.0721000000000001</v>
      </c>
    </row>
    <row r="126" spans="9:23" ht="15" thickBot="1">
      <c r="I126" s="8">
        <v>43585</v>
      </c>
      <c r="J126" s="9">
        <v>14.048299999999999</v>
      </c>
      <c r="K126" s="16">
        <f t="shared" si="36"/>
        <v>14.048197045424399</v>
      </c>
      <c r="L126" s="96"/>
      <c r="M126" s="46">
        <f t="shared" si="37"/>
        <v>1.0015327801066529</v>
      </c>
      <c r="N126" s="8">
        <v>43585</v>
      </c>
      <c r="O126" s="9">
        <v>35.42</v>
      </c>
      <c r="P126" s="17">
        <f t="shared" si="23"/>
        <v>35.422485441081321</v>
      </c>
      <c r="Q126" s="1" t="s">
        <v>33</v>
      </c>
      <c r="R126" s="64">
        <f t="shared" si="35"/>
        <v>1.0769230769230769</v>
      </c>
      <c r="S126" s="28">
        <f t="shared" si="30"/>
        <v>1.076855754393238</v>
      </c>
      <c r="T126" s="42">
        <f t="shared" si="31"/>
        <v>35.417785761993599</v>
      </c>
      <c r="U126" s="42">
        <f t="shared" si="32"/>
        <v>35.419999999999995</v>
      </c>
      <c r="V126" s="42">
        <f t="shared" si="33"/>
        <v>1.0769230769230766</v>
      </c>
      <c r="W126" s="61">
        <f t="shared" si="34"/>
        <v>1.077</v>
      </c>
    </row>
    <row r="127" spans="9:23" ht="15" thickBot="1">
      <c r="I127" s="8">
        <v>43586</v>
      </c>
      <c r="J127" s="9">
        <v>14.069800000000001</v>
      </c>
      <c r="K127" s="16">
        <f t="shared" si="36"/>
        <v>14.069729842389965</v>
      </c>
      <c r="L127" s="96"/>
      <c r="M127" s="46">
        <f t="shared" si="37"/>
        <v>1.0015304342874227</v>
      </c>
      <c r="N127" s="8">
        <v>43586</v>
      </c>
      <c r="O127" s="9">
        <v>35.479999999999997</v>
      </c>
      <c r="P127" s="17">
        <f t="shared" si="23"/>
        <v>35.47678032209361</v>
      </c>
      <c r="Q127" s="1" t="s">
        <v>34</v>
      </c>
      <c r="R127" s="64">
        <f t="shared" si="35"/>
        <v>1.0787473396169047</v>
      </c>
      <c r="S127" s="28">
        <f t="shared" si="30"/>
        <v>1.0785063374713064</v>
      </c>
      <c r="T127" s="42">
        <f t="shared" si="31"/>
        <v>35.47207343943127</v>
      </c>
      <c r="U127" s="42">
        <f t="shared" si="32"/>
        <v>35.479999999999997</v>
      </c>
      <c r="V127" s="42">
        <f t="shared" si="33"/>
        <v>1.0787473396169047</v>
      </c>
      <c r="W127" s="61">
        <f t="shared" si="34"/>
        <v>1.0788</v>
      </c>
    </row>
    <row r="128" spans="9:23" ht="15" thickBot="1">
      <c r="I128" s="8">
        <v>43587</v>
      </c>
      <c r="J128" s="9">
        <v>14.0913</v>
      </c>
      <c r="K128" s="16">
        <f t="shared" si="36"/>
        <v>14.091262639355534</v>
      </c>
      <c r="L128" s="96"/>
      <c r="M128" s="46">
        <f t="shared" si="37"/>
        <v>1.0015280956374646</v>
      </c>
      <c r="N128" s="8">
        <v>43587</v>
      </c>
      <c r="O128" s="9">
        <v>35.479999999999997</v>
      </c>
      <c r="P128" s="17">
        <f t="shared" si="23"/>
        <v>35.531075203105907</v>
      </c>
      <c r="Q128" s="1" t="s">
        <v>28</v>
      </c>
      <c r="R128" s="64">
        <f t="shared" si="35"/>
        <v>1.0787473396169047</v>
      </c>
      <c r="S128" s="28">
        <f t="shared" si="30"/>
        <v>1.0801569205493753</v>
      </c>
      <c r="T128" s="42">
        <f t="shared" si="31"/>
        <v>35.526361116868955</v>
      </c>
      <c r="U128" s="42">
        <f t="shared" si="32"/>
        <v>35.53</v>
      </c>
      <c r="V128" s="42">
        <f t="shared" si="33"/>
        <v>1.080267558528428</v>
      </c>
      <c r="W128" s="61">
        <f t="shared" si="34"/>
        <v>1.0803</v>
      </c>
    </row>
    <row r="129" spans="9:23" ht="15" thickBot="1">
      <c r="I129" s="8">
        <v>43588</v>
      </c>
      <c r="J129" s="9">
        <v>14.1129</v>
      </c>
      <c r="K129" s="16">
        <f t="shared" si="36"/>
        <v>14.112795436321102</v>
      </c>
      <c r="L129" s="96"/>
      <c r="M129" s="46">
        <f t="shared" si="37"/>
        <v>1.0015328607012837</v>
      </c>
      <c r="N129" s="8">
        <v>43588</v>
      </c>
      <c r="O129" s="9">
        <v>35.590000000000003</v>
      </c>
      <c r="P129" s="17">
        <f t="shared" si="23"/>
        <v>35.585370084118203</v>
      </c>
      <c r="Q129" s="1" t="s">
        <v>29</v>
      </c>
      <c r="R129" s="64">
        <f t="shared" si="35"/>
        <v>1.0820918212222561</v>
      </c>
      <c r="S129" s="28">
        <f t="shared" si="30"/>
        <v>1.0818075036274442</v>
      </c>
      <c r="T129" s="42">
        <f t="shared" si="31"/>
        <v>35.58064879430664</v>
      </c>
      <c r="U129" s="42">
        <f t="shared" si="32"/>
        <v>35.589999999999996</v>
      </c>
      <c r="V129" s="42">
        <f t="shared" si="33"/>
        <v>1.0820918212222559</v>
      </c>
      <c r="W129" s="61">
        <f t="shared" si="34"/>
        <v>1.0821000000000001</v>
      </c>
    </row>
    <row r="130" spans="9:23" ht="15" thickBot="1">
      <c r="I130" s="8">
        <v>43589</v>
      </c>
      <c r="J130" s="9">
        <v>14.134499999999999</v>
      </c>
      <c r="K130" s="16">
        <f t="shared" si="36"/>
        <v>14.134428385830695</v>
      </c>
      <c r="L130" s="96"/>
      <c r="M130" s="46">
        <f t="shared" si="37"/>
        <v>1.0015305146355462</v>
      </c>
      <c r="N130" s="8">
        <v>43589</v>
      </c>
      <c r="O130" s="9">
        <v>35.64</v>
      </c>
      <c r="P130" s="17">
        <f t="shared" si="23"/>
        <v>35.639917499460786</v>
      </c>
      <c r="Q130" s="1" t="s">
        <v>30</v>
      </c>
      <c r="R130" s="64">
        <f t="shared" si="35"/>
        <v>1.0836120401337792</v>
      </c>
      <c r="S130" s="28">
        <f t="shared" si="30"/>
        <v>1.0834657638361085</v>
      </c>
      <c r="T130" s="42">
        <f t="shared" si="31"/>
        <v>35.635188972569608</v>
      </c>
      <c r="U130" s="42">
        <f t="shared" si="32"/>
        <v>35.64</v>
      </c>
      <c r="V130" s="42">
        <f t="shared" si="33"/>
        <v>1.0836120401337792</v>
      </c>
      <c r="W130" s="61">
        <f t="shared" si="34"/>
        <v>1.0836999999999999</v>
      </c>
    </row>
    <row r="131" spans="9:23" ht="15" thickBot="1">
      <c r="I131" s="8">
        <v>43590</v>
      </c>
      <c r="J131" s="9">
        <v>14.1562</v>
      </c>
      <c r="K131" s="16">
        <f t="shared" si="36"/>
        <v>14.156061335340288</v>
      </c>
      <c r="L131" s="96"/>
      <c r="M131" s="46">
        <f t="shared" si="37"/>
        <v>1.0015352506278963</v>
      </c>
      <c r="N131" s="8">
        <v>43590</v>
      </c>
      <c r="O131" s="9">
        <v>35.64</v>
      </c>
      <c r="P131" s="17">
        <f t="shared" si="23"/>
        <v>35.639917499460786</v>
      </c>
      <c r="Q131" s="1" t="s">
        <v>31</v>
      </c>
      <c r="R131" s="64">
        <f t="shared" si="35"/>
        <v>1.0836120401337792</v>
      </c>
      <c r="S131" s="28">
        <f t="shared" si="30"/>
        <v>1.0834657638361085</v>
      </c>
      <c r="T131" s="42">
        <f t="shared" si="31"/>
        <v>35.635188972569608</v>
      </c>
      <c r="U131" s="42">
        <f t="shared" si="32"/>
        <v>35.64</v>
      </c>
      <c r="V131" s="42">
        <f t="shared" si="33"/>
        <v>1.0836120401337792</v>
      </c>
      <c r="W131" s="61">
        <f t="shared" si="34"/>
        <v>1.0836999999999999</v>
      </c>
    </row>
    <row r="132" spans="9:23" ht="15" thickBot="1">
      <c r="I132" s="8">
        <v>43591</v>
      </c>
      <c r="J132" s="9">
        <v>14.177899999999999</v>
      </c>
      <c r="K132" s="16">
        <f t="shared" si="36"/>
        <v>14.177794437393908</v>
      </c>
      <c r="L132" s="96"/>
      <c r="M132" s="46">
        <f t="shared" si="37"/>
        <v>1.0015328972464361</v>
      </c>
      <c r="N132" s="8">
        <v>43591</v>
      </c>
      <c r="O132" s="9">
        <v>35.64</v>
      </c>
      <c r="P132" s="17">
        <f t="shared" si="23"/>
        <v>35.639917499460786</v>
      </c>
      <c r="Q132" s="1" t="s">
        <v>32</v>
      </c>
      <c r="R132" s="64">
        <f t="shared" si="35"/>
        <v>1.0836120401337792</v>
      </c>
      <c r="S132" s="28">
        <f t="shared" si="30"/>
        <v>1.0834657638361085</v>
      </c>
      <c r="T132" s="42">
        <f t="shared" si="31"/>
        <v>35.635188972569608</v>
      </c>
      <c r="U132" s="42">
        <f t="shared" si="32"/>
        <v>35.64</v>
      </c>
      <c r="V132" s="42">
        <f t="shared" si="33"/>
        <v>1.0836120401337792</v>
      </c>
      <c r="W132" s="61">
        <f t="shared" si="34"/>
        <v>1.0836999999999999</v>
      </c>
    </row>
    <row r="133" spans="9:23" ht="15" thickBot="1">
      <c r="I133" s="8">
        <v>43592</v>
      </c>
      <c r="J133" s="9">
        <v>14.1996</v>
      </c>
      <c r="K133" s="16">
        <f t="shared" si="36"/>
        <v>14.199527539447526</v>
      </c>
      <c r="L133" s="96"/>
      <c r="M133" s="46">
        <f t="shared" si="37"/>
        <v>1.0015305510689172</v>
      </c>
      <c r="N133" s="8">
        <v>43592</v>
      </c>
      <c r="O133" s="9">
        <v>35.799999999999997</v>
      </c>
      <c r="P133" s="17">
        <f t="shared" si="23"/>
        <v>35.804064814149115</v>
      </c>
      <c r="Q133" s="1" t="s">
        <v>33</v>
      </c>
      <c r="R133" s="64">
        <f t="shared" si="35"/>
        <v>1.0884767406506537</v>
      </c>
      <c r="S133" s="28">
        <f t="shared" si="30"/>
        <v>1.0884558987232931</v>
      </c>
      <c r="T133" s="42">
        <f t="shared" si="31"/>
        <v>35.799314509009108</v>
      </c>
      <c r="U133" s="42">
        <f t="shared" si="32"/>
        <v>35.799999999999997</v>
      </c>
      <c r="V133" s="42">
        <f t="shared" si="33"/>
        <v>1.0884767406506537</v>
      </c>
      <c r="W133" s="61">
        <f t="shared" si="34"/>
        <v>1.0885</v>
      </c>
    </row>
    <row r="134" spans="9:23" ht="15" thickBot="1">
      <c r="I134" s="8">
        <v>43593</v>
      </c>
      <c r="J134" s="9">
        <v>14.221399999999999</v>
      </c>
      <c r="K134" s="16">
        <f t="shared" si="36"/>
        <v>14.221260641501146</v>
      </c>
      <c r="L134" s="96"/>
      <c r="M134" s="46">
        <f t="shared" si="37"/>
        <v>1.0015352545142115</v>
      </c>
      <c r="N134" s="8">
        <v>43593</v>
      </c>
      <c r="O134" s="9">
        <v>35.86</v>
      </c>
      <c r="P134" s="17">
        <f t="shared" si="23"/>
        <v>35.858864763821991</v>
      </c>
      <c r="Q134" s="1" t="s">
        <v>34</v>
      </c>
      <c r="R134" s="64">
        <f t="shared" si="35"/>
        <v>1.0903010033444815</v>
      </c>
      <c r="S134" s="28">
        <f t="shared" si="30"/>
        <v>1.0901218360625531</v>
      </c>
      <c r="T134" s="42">
        <f t="shared" si="31"/>
        <v>35.854107188097373</v>
      </c>
      <c r="U134" s="42">
        <f t="shared" si="32"/>
        <v>35.86</v>
      </c>
      <c r="V134" s="42">
        <f t="shared" si="33"/>
        <v>1.0903010033444815</v>
      </c>
      <c r="W134" s="61">
        <f t="shared" si="34"/>
        <v>1.0904</v>
      </c>
    </row>
    <row r="135" spans="9:23" ht="15" thickBot="1">
      <c r="I135" s="8">
        <v>43594</v>
      </c>
      <c r="J135" s="9">
        <v>14.2432</v>
      </c>
      <c r="K135" s="16">
        <f t="shared" si="36"/>
        <v>14.243093896098792</v>
      </c>
      <c r="L135" s="96"/>
      <c r="M135" s="46">
        <f t="shared" si="37"/>
        <v>1.001532901120846</v>
      </c>
      <c r="N135" s="8">
        <v>43594</v>
      </c>
      <c r="O135" s="9">
        <v>35.909999999999997</v>
      </c>
      <c r="P135" s="17">
        <f t="shared" si="23"/>
        <v>35.913917247825154</v>
      </c>
      <c r="Q135" s="1" t="s">
        <v>28</v>
      </c>
      <c r="R135" s="64">
        <f t="shared" si="35"/>
        <v>1.0918212222560046</v>
      </c>
      <c r="S135" s="28">
        <f t="shared" si="30"/>
        <v>1.0917954505324088</v>
      </c>
      <c r="T135" s="42">
        <f t="shared" si="31"/>
        <v>35.909152368010929</v>
      </c>
      <c r="U135" s="42">
        <f t="shared" si="32"/>
        <v>35.909999999999997</v>
      </c>
      <c r="V135" s="42">
        <f t="shared" si="33"/>
        <v>1.0918212222560046</v>
      </c>
      <c r="W135" s="61">
        <f t="shared" si="34"/>
        <v>1.0919000000000001</v>
      </c>
    </row>
    <row r="136" spans="9:23" ht="15" thickBot="1">
      <c r="I136" s="8">
        <v>43595</v>
      </c>
      <c r="J136" s="9">
        <v>14.265000000000001</v>
      </c>
      <c r="K136" s="16">
        <f t="shared" si="36"/>
        <v>14.264927150696437</v>
      </c>
      <c r="L136" s="96"/>
      <c r="M136" s="46">
        <f t="shared" si="37"/>
        <v>1.0015305549314761</v>
      </c>
      <c r="N136" s="8">
        <v>43595</v>
      </c>
      <c r="O136" s="9">
        <v>35.97</v>
      </c>
      <c r="P136" s="17">
        <f t="shared" si="23"/>
        <v>35.968969731828317</v>
      </c>
      <c r="Q136" s="1" t="s">
        <v>29</v>
      </c>
      <c r="R136" s="64">
        <f t="shared" si="35"/>
        <v>1.0936454849498327</v>
      </c>
      <c r="S136" s="28">
        <f t="shared" si="30"/>
        <v>1.0934690650022647</v>
      </c>
      <c r="T136" s="42">
        <f t="shared" si="31"/>
        <v>35.964197547924485</v>
      </c>
      <c r="U136" s="42">
        <f t="shared" si="32"/>
        <v>35.97</v>
      </c>
      <c r="V136" s="42">
        <f t="shared" si="33"/>
        <v>1.0936454849498327</v>
      </c>
      <c r="W136" s="61">
        <f t="shared" si="34"/>
        <v>1.0936999999999999</v>
      </c>
    </row>
    <row r="137" spans="9:23" ht="15" thickBot="1">
      <c r="I137" s="8">
        <v>43596</v>
      </c>
      <c r="J137" s="9">
        <v>14.286799999999999</v>
      </c>
      <c r="K137" s="16">
        <f t="shared" si="36"/>
        <v>14.286760405294084</v>
      </c>
      <c r="L137" s="96"/>
      <c r="M137" s="46">
        <f t="shared" si="37"/>
        <v>1.0015282159130738</v>
      </c>
      <c r="N137" s="8">
        <v>43596</v>
      </c>
      <c r="O137" s="9">
        <v>36.020000000000003</v>
      </c>
      <c r="P137" s="17">
        <f t="shared" ref="P137:P200" si="38">IF(OR(Q137="Martes",Q137="Miércoles",Q137="Jueves",Q137="Viernes",Q137="Sábado"),(14.05/5.5636*J136),IF(Q137="Domingo",P136,P135))</f>
        <v>36.024022215831479</v>
      </c>
      <c r="Q137" s="1" t="s">
        <v>30</v>
      </c>
      <c r="R137" s="64">
        <f t="shared" si="35"/>
        <v>1.095165703861356</v>
      </c>
      <c r="S137" s="28">
        <f t="shared" si="30"/>
        <v>1.0951426794721204</v>
      </c>
      <c r="T137" s="42">
        <f t="shared" si="31"/>
        <v>36.019242727838041</v>
      </c>
      <c r="U137" s="42">
        <f t="shared" si="32"/>
        <v>36.019999999999996</v>
      </c>
      <c r="V137" s="42">
        <f t="shared" si="33"/>
        <v>1.0951657038613558</v>
      </c>
      <c r="W137" s="61">
        <f t="shared" si="34"/>
        <v>1.0952</v>
      </c>
    </row>
    <row r="138" spans="9:23" ht="15" thickBot="1">
      <c r="I138" s="8">
        <v>43597</v>
      </c>
      <c r="J138" s="9">
        <v>14.3087</v>
      </c>
      <c r="K138" s="16">
        <f t="shared" si="36"/>
        <v>14.308593659891727</v>
      </c>
      <c r="L138" s="96"/>
      <c r="M138" s="46">
        <f t="shared" si="37"/>
        <v>1.0015328835008539</v>
      </c>
      <c r="N138" s="8">
        <v>43597</v>
      </c>
      <c r="O138" s="9">
        <v>36.020000000000003</v>
      </c>
      <c r="P138" s="17">
        <f t="shared" si="38"/>
        <v>36.024022215831479</v>
      </c>
      <c r="Q138" s="1" t="s">
        <v>31</v>
      </c>
      <c r="R138" s="64">
        <f t="shared" si="35"/>
        <v>1.095165703861356</v>
      </c>
      <c r="S138" s="28">
        <f t="shared" si="30"/>
        <v>1.0951426794721204</v>
      </c>
      <c r="T138" s="42">
        <f t="shared" si="31"/>
        <v>36.019242727838041</v>
      </c>
      <c r="U138" s="42">
        <f t="shared" si="32"/>
        <v>36.019999999999996</v>
      </c>
      <c r="V138" s="42">
        <f t="shared" si="33"/>
        <v>1.0951657038613558</v>
      </c>
      <c r="W138" s="61">
        <f t="shared" si="34"/>
        <v>1.0952</v>
      </c>
    </row>
    <row r="139" spans="9:23" ht="15" thickBot="1">
      <c r="I139" s="8">
        <v>43598</v>
      </c>
      <c r="J139" s="9">
        <v>14.3306</v>
      </c>
      <c r="K139" s="16">
        <f t="shared" si="36"/>
        <v>14.330527067033399</v>
      </c>
      <c r="L139" s="96"/>
      <c r="M139" s="46">
        <f t="shared" si="37"/>
        <v>1.0015305373653791</v>
      </c>
      <c r="N139" s="8">
        <v>43598</v>
      </c>
      <c r="O139" s="9">
        <v>36.020000000000003</v>
      </c>
      <c r="P139" s="17">
        <f t="shared" si="38"/>
        <v>36.024022215831479</v>
      </c>
      <c r="Q139" s="1" t="s">
        <v>32</v>
      </c>
      <c r="R139" s="64">
        <f t="shared" si="35"/>
        <v>1.095165703861356</v>
      </c>
      <c r="S139" s="28">
        <f t="shared" si="30"/>
        <v>1.0951426794721204</v>
      </c>
      <c r="T139" s="42">
        <f t="shared" si="31"/>
        <v>36.019242727838041</v>
      </c>
      <c r="U139" s="42">
        <f t="shared" si="32"/>
        <v>36.019999999999996</v>
      </c>
      <c r="V139" s="42">
        <f t="shared" si="33"/>
        <v>1.0951657038613558</v>
      </c>
      <c r="W139" s="61">
        <f t="shared" si="34"/>
        <v>1.0952</v>
      </c>
    </row>
    <row r="140" spans="9:23" ht="15" thickBot="1">
      <c r="I140" s="8">
        <v>43599</v>
      </c>
      <c r="J140" s="9">
        <v>14.352600000000001</v>
      </c>
      <c r="K140" s="16">
        <f t="shared" si="36"/>
        <v>14.352460474175071</v>
      </c>
      <c r="L140" s="96"/>
      <c r="M140" s="46">
        <f t="shared" si="37"/>
        <v>1.001535176475514</v>
      </c>
      <c r="N140" s="8">
        <v>43599</v>
      </c>
      <c r="O140" s="9">
        <v>36.19</v>
      </c>
      <c r="P140" s="17">
        <f t="shared" si="38"/>
        <v>36.189684736501547</v>
      </c>
      <c r="Q140" s="1" t="s">
        <v>33</v>
      </c>
      <c r="R140" s="64">
        <f t="shared" si="35"/>
        <v>1.1003344481605351</v>
      </c>
      <c r="S140" s="28">
        <f t="shared" si="30"/>
        <v>1.1001788771428789</v>
      </c>
      <c r="T140" s="42">
        <f t="shared" si="31"/>
        <v>36.184883269229289</v>
      </c>
      <c r="U140" s="42">
        <f t="shared" si="32"/>
        <v>36.19</v>
      </c>
      <c r="V140" s="42">
        <f t="shared" si="33"/>
        <v>1.1003344481605351</v>
      </c>
      <c r="W140" s="61">
        <f t="shared" si="34"/>
        <v>1.1004</v>
      </c>
    </row>
    <row r="141" spans="9:23" ht="15" thickBot="1">
      <c r="I141" s="8">
        <v>43600</v>
      </c>
      <c r="J141" s="9">
        <v>14.374599999999999</v>
      </c>
      <c r="K141" s="16">
        <f t="shared" si="36"/>
        <v>14.374494033860769</v>
      </c>
      <c r="L141" s="97"/>
      <c r="M141" s="46">
        <f t="shared" si="37"/>
        <v>1.00153282332121</v>
      </c>
      <c r="N141" s="57">
        <v>43600</v>
      </c>
      <c r="O141" s="58">
        <v>36.25</v>
      </c>
      <c r="P141" s="59">
        <f t="shared" si="38"/>
        <v>36.245242289165297</v>
      </c>
      <c r="Q141" s="60" t="s">
        <v>34</v>
      </c>
      <c r="R141" s="63">
        <f t="shared" si="35"/>
        <v>1.1021587108543629</v>
      </c>
      <c r="S141" s="28">
        <f t="shared" si="30"/>
        <v>1.1018678458739262</v>
      </c>
      <c r="T141" s="42">
        <f t="shared" si="31"/>
        <v>36.240433450793432</v>
      </c>
      <c r="U141" s="42">
        <f t="shared" si="32"/>
        <v>36.25</v>
      </c>
      <c r="V141" s="42">
        <f t="shared" si="33"/>
        <v>1.1021587108543629</v>
      </c>
      <c r="W141" s="62">
        <f t="shared" si="34"/>
        <v>1.1022000000000001</v>
      </c>
    </row>
    <row r="142" spans="9:23" ht="15" thickBot="1">
      <c r="I142" s="8">
        <v>43601</v>
      </c>
      <c r="J142" s="9">
        <v>14.3901</v>
      </c>
      <c r="K142" s="16">
        <f t="shared" ref="K142:K172" si="39">$D$10*J141</f>
        <v>14.390313938968829</v>
      </c>
      <c r="L142" s="83" t="s">
        <v>19</v>
      </c>
      <c r="M142" s="46">
        <f t="shared" si="37"/>
        <v>1.0010782908741809</v>
      </c>
      <c r="N142" s="8">
        <v>43601</v>
      </c>
      <c r="O142" s="9">
        <v>36.299999999999997</v>
      </c>
      <c r="P142" s="17">
        <f t="shared" si="38"/>
        <v>36.300799841829033</v>
      </c>
      <c r="Q142" s="1" t="s">
        <v>28</v>
      </c>
      <c r="R142" s="64">
        <f t="shared" si="35"/>
        <v>1.1036789297658862</v>
      </c>
      <c r="S142" s="28">
        <f t="shared" si="30"/>
        <v>1.103556814604973</v>
      </c>
      <c r="T142" s="42">
        <f t="shared" si="31"/>
        <v>36.295983632357562</v>
      </c>
      <c r="U142" s="42">
        <f t="shared" si="32"/>
        <v>36.299999999999997</v>
      </c>
      <c r="V142" s="42">
        <f t="shared" si="33"/>
        <v>1.1036789297658862</v>
      </c>
      <c r="W142" s="61">
        <f t="shared" si="34"/>
        <v>1.1036999999999999</v>
      </c>
    </row>
    <row r="143" spans="9:23" ht="15" thickBot="1">
      <c r="I143" s="8">
        <v>43602</v>
      </c>
      <c r="J143" s="9">
        <v>14.4056</v>
      </c>
      <c r="K143" s="16">
        <f t="shared" si="39"/>
        <v>14.405830883165818</v>
      </c>
      <c r="L143" s="81"/>
      <c r="M143" s="46">
        <f t="shared" si="37"/>
        <v>1.001077129415362</v>
      </c>
      <c r="N143" s="8">
        <v>43602</v>
      </c>
      <c r="O143" s="9">
        <v>36.340000000000003</v>
      </c>
      <c r="P143" s="17">
        <f t="shared" si="38"/>
        <v>36.339942663023947</v>
      </c>
      <c r="Q143" s="1" t="s">
        <v>29</v>
      </c>
      <c r="R143" s="64">
        <f t="shared" si="35"/>
        <v>1.104895104895105</v>
      </c>
      <c r="S143" s="28">
        <f t="shared" si="30"/>
        <v>1.1047467698473017</v>
      </c>
      <c r="T143" s="42">
        <f t="shared" si="31"/>
        <v>36.335121260277752</v>
      </c>
      <c r="U143" s="42">
        <f t="shared" si="32"/>
        <v>36.339999999999996</v>
      </c>
      <c r="V143" s="42">
        <f t="shared" si="33"/>
        <v>1.1048951048951048</v>
      </c>
      <c r="W143" s="61">
        <f t="shared" si="34"/>
        <v>1.1049</v>
      </c>
    </row>
    <row r="144" spans="9:23" ht="15" thickBot="1">
      <c r="I144" s="8">
        <v>43603</v>
      </c>
      <c r="J144" s="9">
        <v>14.421200000000001</v>
      </c>
      <c r="K144" s="16">
        <f t="shared" si="39"/>
        <v>14.421347827362805</v>
      </c>
      <c r="L144" s="81"/>
      <c r="M144" s="45">
        <f t="shared" si="37"/>
        <v>1.0010829122008109</v>
      </c>
      <c r="N144" s="8">
        <v>43603</v>
      </c>
      <c r="O144" s="9">
        <v>36.380000000000003</v>
      </c>
      <c r="P144" s="17">
        <f t="shared" si="38"/>
        <v>36.379085484218855</v>
      </c>
      <c r="Q144" s="1" t="s">
        <v>30</v>
      </c>
      <c r="R144" s="64">
        <f t="shared" si="35"/>
        <v>1.1061112800243236</v>
      </c>
      <c r="S144" s="28">
        <f t="shared" si="30"/>
        <v>1.1059367250896304</v>
      </c>
      <c r="T144" s="42">
        <f t="shared" si="31"/>
        <v>36.374258888197943</v>
      </c>
      <c r="U144" s="42">
        <f t="shared" si="32"/>
        <v>36.379999999999995</v>
      </c>
      <c r="V144" s="42">
        <f t="shared" si="33"/>
        <v>1.1061112800243234</v>
      </c>
      <c r="W144" s="61">
        <f t="shared" si="34"/>
        <v>1.1062000000000001</v>
      </c>
    </row>
    <row r="145" spans="9:23" ht="15" thickBot="1">
      <c r="I145" s="8">
        <v>43604</v>
      </c>
      <c r="J145" s="9">
        <v>14.4367</v>
      </c>
      <c r="K145" s="16">
        <f t="shared" si="39"/>
        <v>14.436964880877193</v>
      </c>
      <c r="L145" s="81"/>
      <c r="M145" s="46">
        <f t="shared" si="37"/>
        <v>1.0010748065348236</v>
      </c>
      <c r="N145" s="8">
        <v>43604</v>
      </c>
      <c r="O145" s="9">
        <v>36.380000000000003</v>
      </c>
      <c r="P145" s="17">
        <f t="shared" si="38"/>
        <v>36.379085484218855</v>
      </c>
      <c r="Q145" s="1" t="s">
        <v>31</v>
      </c>
      <c r="R145" s="64">
        <f t="shared" si="35"/>
        <v>1.1061112800243236</v>
      </c>
      <c r="S145" s="28">
        <f t="shared" ref="S145:S156" si="40">P145/$P$66</f>
        <v>1.1059367250896304</v>
      </c>
      <c r="T145" s="42">
        <f t="shared" ref="T145:T156" si="41">$O$66*S145</f>
        <v>36.374258888197943</v>
      </c>
      <c r="U145" s="42">
        <f t="shared" ref="U145:U156" si="42">ROUNDUP(T145,2)</f>
        <v>36.379999999999995</v>
      </c>
      <c r="V145" s="42">
        <f t="shared" ref="V145:V156" si="43">U145/$O$66</f>
        <v>1.1061112800243234</v>
      </c>
      <c r="W145" s="61">
        <f t="shared" ref="W145:W156" si="44">ROUNDUP(V145,4)</f>
        <v>1.1062000000000001</v>
      </c>
    </row>
    <row r="146" spans="9:23" ht="15" thickBot="1">
      <c r="I146" s="8">
        <v>43605</v>
      </c>
      <c r="J146" s="9">
        <v>14.452299999999999</v>
      </c>
      <c r="K146" s="16">
        <f t="shared" si="39"/>
        <v>14.45248182507418</v>
      </c>
      <c r="L146" s="81"/>
      <c r="M146" s="46">
        <f t="shared" si="37"/>
        <v>1.0010805793567781</v>
      </c>
      <c r="N146" s="8">
        <v>43605</v>
      </c>
      <c r="O146" s="9">
        <v>36.380000000000003</v>
      </c>
      <c r="P146" s="17">
        <f t="shared" si="38"/>
        <v>36.379085484218855</v>
      </c>
      <c r="Q146" s="1" t="s">
        <v>32</v>
      </c>
      <c r="R146" s="64">
        <f t="shared" ref="R146:R156" si="45">((O146/$O$66)-1)+1</f>
        <v>1.1061112800243236</v>
      </c>
      <c r="S146" s="28">
        <f t="shared" si="40"/>
        <v>1.1059367250896304</v>
      </c>
      <c r="T146" s="42">
        <f t="shared" si="41"/>
        <v>36.374258888197943</v>
      </c>
      <c r="U146" s="42">
        <f t="shared" si="42"/>
        <v>36.379999999999995</v>
      </c>
      <c r="V146" s="42">
        <f t="shared" si="43"/>
        <v>1.1061112800243234</v>
      </c>
      <c r="W146" s="61">
        <f t="shared" si="44"/>
        <v>1.1062000000000001</v>
      </c>
    </row>
    <row r="147" spans="9:23" ht="15" thickBot="1">
      <c r="I147" s="8">
        <v>43606</v>
      </c>
      <c r="J147" s="9">
        <v>14.4679</v>
      </c>
      <c r="K147" s="16">
        <f t="shared" si="39"/>
        <v>14.468098878588567</v>
      </c>
      <c r="L147" s="81"/>
      <c r="M147" s="46">
        <f t="shared" si="37"/>
        <v>1.0010794129654104</v>
      </c>
      <c r="N147" s="8">
        <v>43606</v>
      </c>
      <c r="O147" s="9">
        <v>36.5</v>
      </c>
      <c r="P147" s="17">
        <f t="shared" si="38"/>
        <v>36.497019016464165</v>
      </c>
      <c r="Q147" s="1" t="s">
        <v>33</v>
      </c>
      <c r="R147" s="64">
        <f t="shared" si="45"/>
        <v>1.1097598054119793</v>
      </c>
      <c r="S147" s="28">
        <f t="shared" si="40"/>
        <v>1.1095219450778075</v>
      </c>
      <c r="T147" s="42">
        <f t="shared" si="41"/>
        <v>36.492176773609089</v>
      </c>
      <c r="U147" s="42">
        <f t="shared" si="42"/>
        <v>36.5</v>
      </c>
      <c r="V147" s="42">
        <f t="shared" si="43"/>
        <v>1.1097598054119793</v>
      </c>
      <c r="W147" s="61">
        <f t="shared" si="44"/>
        <v>1.1097999999999999</v>
      </c>
    </row>
    <row r="148" spans="9:23" ht="15" thickBot="1">
      <c r="I148" s="8">
        <v>43607</v>
      </c>
      <c r="J148" s="9">
        <v>14.483499999999999</v>
      </c>
      <c r="K148" s="16">
        <f t="shared" si="39"/>
        <v>14.483715932102955</v>
      </c>
      <c r="L148" s="81"/>
      <c r="M148" s="46">
        <f t="shared" si="37"/>
        <v>1.0010782490893633</v>
      </c>
      <c r="N148" s="8">
        <v>43607</v>
      </c>
      <c r="O148" s="9">
        <v>36.54</v>
      </c>
      <c r="P148" s="17">
        <f t="shared" si="38"/>
        <v>36.536414371989366</v>
      </c>
      <c r="Q148" s="1" t="s">
        <v>34</v>
      </c>
      <c r="R148" s="64">
        <f t="shared" si="45"/>
        <v>1.1109759805411978</v>
      </c>
      <c r="S148" s="28">
        <f t="shared" si="40"/>
        <v>1.1107195774507319</v>
      </c>
      <c r="T148" s="42">
        <f t="shared" si="41"/>
        <v>36.531566902354577</v>
      </c>
      <c r="U148" s="42">
        <f t="shared" si="42"/>
        <v>36.54</v>
      </c>
      <c r="V148" s="42">
        <f t="shared" si="43"/>
        <v>1.1109759805411978</v>
      </c>
      <c r="W148" s="61">
        <f t="shared" si="44"/>
        <v>1.111</v>
      </c>
    </row>
    <row r="149" spans="9:23" ht="15" thickBot="1">
      <c r="I149" s="8">
        <v>43608</v>
      </c>
      <c r="J149" s="9">
        <v>14.4992</v>
      </c>
      <c r="K149" s="16">
        <f t="shared" si="39"/>
        <v>14.499332985617341</v>
      </c>
      <c r="L149" s="81"/>
      <c r="M149" s="46">
        <f t="shared" si="37"/>
        <v>1.0010839921289745</v>
      </c>
      <c r="N149" s="8">
        <v>43608</v>
      </c>
      <c r="O149" s="9">
        <v>36.58</v>
      </c>
      <c r="P149" s="17">
        <f t="shared" si="38"/>
        <v>36.57580972751456</v>
      </c>
      <c r="Q149" s="1" t="s">
        <v>28</v>
      </c>
      <c r="R149" s="64">
        <f t="shared" si="45"/>
        <v>1.1121921556704164</v>
      </c>
      <c r="S149" s="28">
        <f t="shared" si="40"/>
        <v>1.111917209823656</v>
      </c>
      <c r="T149" s="42">
        <f t="shared" si="41"/>
        <v>36.57095703110005</v>
      </c>
      <c r="U149" s="42">
        <f t="shared" si="42"/>
        <v>36.58</v>
      </c>
      <c r="V149" s="42">
        <f t="shared" si="43"/>
        <v>1.1121921556704164</v>
      </c>
      <c r="W149" s="61">
        <f t="shared" si="44"/>
        <v>1.1122000000000001</v>
      </c>
    </row>
    <row r="150" spans="9:23" ht="15" thickBot="1">
      <c r="I150" s="8">
        <v>43609</v>
      </c>
      <c r="J150" s="9">
        <v>14.514799999999999</v>
      </c>
      <c r="K150" s="16">
        <f t="shared" si="39"/>
        <v>14.515050148449129</v>
      </c>
      <c r="L150" s="81"/>
      <c r="M150" s="46">
        <f t="shared" si="37"/>
        <v>1.0010759214301479</v>
      </c>
      <c r="N150" s="8">
        <v>43609</v>
      </c>
      <c r="O150" s="9">
        <v>36.619999999999997</v>
      </c>
      <c r="P150" s="17">
        <f t="shared" si="38"/>
        <v>36.615457617370055</v>
      </c>
      <c r="Q150" s="1" t="s">
        <v>29</v>
      </c>
      <c r="R150" s="64">
        <f t="shared" si="45"/>
        <v>1.113408330799635</v>
      </c>
      <c r="S150" s="28">
        <f t="shared" si="40"/>
        <v>1.1131225193271761</v>
      </c>
      <c r="T150" s="42">
        <f t="shared" si="41"/>
        <v>36.610599660670822</v>
      </c>
      <c r="U150" s="42">
        <f t="shared" si="42"/>
        <v>36.619999999999997</v>
      </c>
      <c r="V150" s="42">
        <f t="shared" si="43"/>
        <v>1.113408330799635</v>
      </c>
      <c r="W150" s="61">
        <f t="shared" si="44"/>
        <v>1.1134999999999999</v>
      </c>
    </row>
    <row r="151" spans="9:23" ht="15" thickBot="1">
      <c r="I151" s="8">
        <v>43610</v>
      </c>
      <c r="J151" s="9">
        <v>14.5305</v>
      </c>
      <c r="K151" s="16">
        <f t="shared" si="39"/>
        <v>14.530667201963515</v>
      </c>
      <c r="L151" s="81"/>
      <c r="M151" s="46">
        <f t="shared" si="37"/>
        <v>1.0010816545870422</v>
      </c>
      <c r="N151" s="8">
        <v>43610</v>
      </c>
      <c r="O151" s="9">
        <v>36.65</v>
      </c>
      <c r="P151" s="17">
        <f t="shared" si="38"/>
        <v>36.654852972895249</v>
      </c>
      <c r="Q151" s="1" t="s">
        <v>30</v>
      </c>
      <c r="R151" s="64">
        <f t="shared" si="45"/>
        <v>1.114320462146549</v>
      </c>
      <c r="S151" s="28">
        <f t="shared" si="40"/>
        <v>1.1143201517001002</v>
      </c>
      <c r="T151" s="42">
        <f t="shared" si="41"/>
        <v>36.649989789416296</v>
      </c>
      <c r="U151" s="42">
        <f t="shared" si="42"/>
        <v>36.65</v>
      </c>
      <c r="V151" s="42">
        <f t="shared" si="43"/>
        <v>1.114320462146549</v>
      </c>
      <c r="W151" s="61">
        <f t="shared" si="44"/>
        <v>1.1144000000000001</v>
      </c>
    </row>
    <row r="152" spans="9:23" ht="15" thickBot="1">
      <c r="I152" s="8">
        <v>43611</v>
      </c>
      <c r="J152" s="9">
        <v>14.546099999999999</v>
      </c>
      <c r="K152" s="16">
        <f t="shared" si="39"/>
        <v>14.546384364795303</v>
      </c>
      <c r="L152" s="81"/>
      <c r="M152" s="46">
        <f t="shared" si="37"/>
        <v>1.0010736037989056</v>
      </c>
      <c r="N152" s="8">
        <v>43611</v>
      </c>
      <c r="O152" s="9">
        <v>36.65</v>
      </c>
      <c r="P152" s="17">
        <f t="shared" si="38"/>
        <v>36.654852972895249</v>
      </c>
      <c r="Q152" s="1" t="s">
        <v>31</v>
      </c>
      <c r="R152" s="64">
        <f t="shared" si="45"/>
        <v>1.114320462146549</v>
      </c>
      <c r="S152" s="28">
        <f t="shared" si="40"/>
        <v>1.1143201517001002</v>
      </c>
      <c r="T152" s="42">
        <f t="shared" si="41"/>
        <v>36.649989789416296</v>
      </c>
      <c r="U152" s="42">
        <f t="shared" si="42"/>
        <v>36.65</v>
      </c>
      <c r="V152" s="42">
        <f t="shared" si="43"/>
        <v>1.114320462146549</v>
      </c>
      <c r="W152" s="61">
        <f t="shared" si="44"/>
        <v>1.1144000000000001</v>
      </c>
    </row>
    <row r="153" spans="9:23" ht="15" thickBot="1">
      <c r="I153" s="8">
        <v>43612</v>
      </c>
      <c r="J153" s="9">
        <v>14.5618</v>
      </c>
      <c r="K153" s="16">
        <f t="shared" si="39"/>
        <v>14.562001418309691</v>
      </c>
      <c r="L153" s="81"/>
      <c r="M153" s="46">
        <f t="shared" si="37"/>
        <v>1.0010793271048597</v>
      </c>
      <c r="N153" s="8">
        <v>43612</v>
      </c>
      <c r="O153" s="9">
        <v>36.65</v>
      </c>
      <c r="P153" s="17">
        <f t="shared" si="38"/>
        <v>36.654852972895249</v>
      </c>
      <c r="Q153" s="1" t="s">
        <v>32</v>
      </c>
      <c r="R153" s="64">
        <f t="shared" si="45"/>
        <v>1.114320462146549</v>
      </c>
      <c r="S153" s="28">
        <f t="shared" si="40"/>
        <v>1.1143201517001002</v>
      </c>
      <c r="T153" s="42">
        <f t="shared" si="41"/>
        <v>36.649989789416296</v>
      </c>
      <c r="U153" s="42">
        <f t="shared" si="42"/>
        <v>36.65</v>
      </c>
      <c r="V153" s="42">
        <f t="shared" si="43"/>
        <v>1.114320462146549</v>
      </c>
      <c r="W153" s="61">
        <f t="shared" si="44"/>
        <v>1.1144000000000001</v>
      </c>
    </row>
    <row r="154" spans="9:23" ht="15" thickBot="1">
      <c r="I154" s="8">
        <v>43613</v>
      </c>
      <c r="J154" s="9">
        <v>14.5776</v>
      </c>
      <c r="K154" s="16">
        <f t="shared" si="39"/>
        <v>14.577718581141479</v>
      </c>
      <c r="L154" s="81"/>
      <c r="M154" s="46">
        <f t="shared" si="37"/>
        <v>1.0010850306967545</v>
      </c>
      <c r="N154" s="8">
        <v>43613</v>
      </c>
      <c r="O154" s="9">
        <v>36.770000000000003</v>
      </c>
      <c r="P154" s="17">
        <f t="shared" si="38"/>
        <v>36.773544108131432</v>
      </c>
      <c r="Q154" s="1" t="s">
        <v>33</v>
      </c>
      <c r="R154" s="64">
        <f t="shared" si="45"/>
        <v>1.1179689875342049</v>
      </c>
      <c r="S154" s="28">
        <f t="shared" si="40"/>
        <v>1.1179284030800647</v>
      </c>
      <c r="T154" s="42">
        <f t="shared" si="41"/>
        <v>36.768665177303326</v>
      </c>
      <c r="U154" s="42">
        <f t="shared" si="42"/>
        <v>36.769999999999996</v>
      </c>
      <c r="V154" s="42">
        <f t="shared" si="43"/>
        <v>1.1179689875342047</v>
      </c>
      <c r="W154" s="61">
        <f t="shared" si="44"/>
        <v>1.1179999999999999</v>
      </c>
    </row>
    <row r="155" spans="9:23" ht="15" thickBot="1">
      <c r="I155" s="8">
        <v>43614</v>
      </c>
      <c r="J155" s="9">
        <v>14.593299999999999</v>
      </c>
      <c r="K155" s="16">
        <f t="shared" si="39"/>
        <v>14.593535853290666</v>
      </c>
      <c r="L155" s="81"/>
      <c r="M155" s="46">
        <f t="shared" si="37"/>
        <v>1.0010769948414004</v>
      </c>
      <c r="N155" s="8">
        <v>43614</v>
      </c>
      <c r="O155" s="9">
        <v>36.81</v>
      </c>
      <c r="P155" s="17">
        <f t="shared" si="38"/>
        <v>36.813444532317213</v>
      </c>
      <c r="Q155" s="1" t="s">
        <v>34</v>
      </c>
      <c r="R155" s="64">
        <f t="shared" si="45"/>
        <v>1.1191851626634235</v>
      </c>
      <c r="S155" s="28">
        <f t="shared" si="40"/>
        <v>1.1191413897141804</v>
      </c>
      <c r="T155" s="42">
        <f t="shared" si="41"/>
        <v>36.808560307699395</v>
      </c>
      <c r="U155" s="42">
        <f t="shared" si="42"/>
        <v>36.809999999999995</v>
      </c>
      <c r="V155" s="42">
        <f t="shared" si="43"/>
        <v>1.1191851626634233</v>
      </c>
      <c r="W155" s="61">
        <f t="shared" si="44"/>
        <v>1.1192</v>
      </c>
    </row>
    <row r="156" spans="9:23" ht="15" thickBot="1">
      <c r="I156" s="8">
        <v>43615</v>
      </c>
      <c r="J156" s="9">
        <v>14.609</v>
      </c>
      <c r="K156" s="16">
        <f t="shared" si="39"/>
        <v>14.609253016122453</v>
      </c>
      <c r="L156" s="81"/>
      <c r="M156" s="46">
        <f t="shared" si="37"/>
        <v>1.0010758361713938</v>
      </c>
      <c r="N156" s="57">
        <v>43615</v>
      </c>
      <c r="O156" s="58">
        <v>36.85</v>
      </c>
      <c r="P156" s="59">
        <f t="shared" si="38"/>
        <v>36.853092422172693</v>
      </c>
      <c r="Q156" s="60" t="s">
        <v>28</v>
      </c>
      <c r="R156" s="63">
        <f t="shared" si="45"/>
        <v>1.1204013377926421</v>
      </c>
      <c r="S156" s="28">
        <f t="shared" si="40"/>
        <v>1.1203466992177</v>
      </c>
      <c r="T156" s="42">
        <f t="shared" si="41"/>
        <v>36.848202937270152</v>
      </c>
      <c r="U156" s="42">
        <f t="shared" si="42"/>
        <v>36.85</v>
      </c>
      <c r="V156" s="42">
        <f t="shared" si="43"/>
        <v>1.1204013377926421</v>
      </c>
      <c r="W156" s="62">
        <f t="shared" si="44"/>
        <v>1.1205000000000001</v>
      </c>
    </row>
    <row r="157" spans="9:23" ht="15" thickBot="1">
      <c r="I157" s="8">
        <v>43616</v>
      </c>
      <c r="J157" s="9">
        <v>14.6248</v>
      </c>
      <c r="K157" s="16">
        <f t="shared" si="39"/>
        <v>14.624970178954241</v>
      </c>
      <c r="L157" s="81"/>
      <c r="M157" s="46">
        <f t="shared" si="37"/>
        <v>1.0010815250872751</v>
      </c>
      <c r="N157" s="8">
        <v>43616</v>
      </c>
      <c r="O157" s="9">
        <v>36.89</v>
      </c>
      <c r="P157" s="17">
        <f t="shared" si="38"/>
        <v>36.892740312028188</v>
      </c>
      <c r="Q157" s="1" t="s">
        <v>29</v>
      </c>
    </row>
    <row r="158" spans="9:23" ht="15" thickBot="1">
      <c r="I158" s="8">
        <v>43617</v>
      </c>
      <c r="J158" s="9">
        <v>14.640599999999999</v>
      </c>
      <c r="K158" s="16">
        <f t="shared" si="39"/>
        <v>14.640787451103428</v>
      </c>
      <c r="L158" s="81"/>
      <c r="M158" s="46">
        <f t="shared" si="37"/>
        <v>1.0010803566544499</v>
      </c>
      <c r="N158" s="8">
        <v>43617</v>
      </c>
      <c r="O158" s="9">
        <v>36.93</v>
      </c>
      <c r="P158" s="17">
        <f t="shared" si="38"/>
        <v>36.932640736213969</v>
      </c>
      <c r="Q158" s="1" t="s">
        <v>30</v>
      </c>
    </row>
    <row r="159" spans="9:23" ht="15" thickBot="1">
      <c r="I159" s="8">
        <v>43618</v>
      </c>
      <c r="J159" s="9">
        <v>14.6564</v>
      </c>
      <c r="K159" s="16">
        <f t="shared" si="39"/>
        <v>14.656604723252615</v>
      </c>
      <c r="L159" s="81"/>
      <c r="M159" s="46">
        <f t="shared" si="37"/>
        <v>1.0010791907435488</v>
      </c>
      <c r="N159" s="8">
        <v>43618</v>
      </c>
      <c r="O159" s="9">
        <v>36.93</v>
      </c>
      <c r="P159" s="17">
        <f t="shared" si="38"/>
        <v>36.932640736213969</v>
      </c>
      <c r="Q159" s="1" t="s">
        <v>31</v>
      </c>
    </row>
    <row r="160" spans="9:23" ht="15" thickBot="1">
      <c r="I160" s="8">
        <v>43619</v>
      </c>
      <c r="J160" s="9">
        <v>14.6722</v>
      </c>
      <c r="K160" s="16">
        <f t="shared" si="39"/>
        <v>14.672421995401802</v>
      </c>
      <c r="L160" s="81"/>
      <c r="M160" s="46">
        <f t="shared" si="37"/>
        <v>1.0010780273464153</v>
      </c>
      <c r="N160" s="8">
        <v>43619</v>
      </c>
      <c r="O160" s="9">
        <v>36.93</v>
      </c>
      <c r="P160" s="17">
        <f t="shared" si="38"/>
        <v>36.932640736213969</v>
      </c>
      <c r="Q160" s="1" t="s">
        <v>32</v>
      </c>
    </row>
    <row r="161" spans="9:17" ht="15" thickBot="1">
      <c r="I161" s="8">
        <v>43620</v>
      </c>
      <c r="J161" s="9">
        <v>14.688000000000001</v>
      </c>
      <c r="K161" s="16">
        <f t="shared" si="39"/>
        <v>14.688239267550991</v>
      </c>
      <c r="L161" s="81"/>
      <c r="M161" s="46">
        <f t="shared" si="37"/>
        <v>1.0010768664549283</v>
      </c>
      <c r="N161" s="8">
        <v>43620</v>
      </c>
      <c r="O161" s="9">
        <v>37.049999999999997</v>
      </c>
      <c r="P161" s="17">
        <f t="shared" si="38"/>
        <v>37.052342008771305</v>
      </c>
      <c r="Q161" s="1" t="s">
        <v>33</v>
      </c>
    </row>
    <row r="162" spans="9:17" ht="15" thickBot="1">
      <c r="I162" s="8">
        <v>43621</v>
      </c>
      <c r="J162" s="9">
        <v>14.703900000000001</v>
      </c>
      <c r="K162" s="16">
        <f t="shared" si="39"/>
        <v>14.704056539700177</v>
      </c>
      <c r="L162" s="81"/>
      <c r="M162" s="46">
        <f t="shared" si="37"/>
        <v>1.0010825163398693</v>
      </c>
      <c r="N162" s="8">
        <v>43621</v>
      </c>
      <c r="O162" s="9">
        <v>37.090000000000003</v>
      </c>
      <c r="P162" s="17">
        <f t="shared" si="38"/>
        <v>37.092242432957086</v>
      </c>
      <c r="Q162" s="1" t="s">
        <v>34</v>
      </c>
    </row>
    <row r="163" spans="9:17" ht="15" thickBot="1">
      <c r="I163" s="8">
        <v>43622</v>
      </c>
      <c r="J163" s="9">
        <v>14.719799999999999</v>
      </c>
      <c r="K163" s="16">
        <f t="shared" si="39"/>
        <v>14.719973921166766</v>
      </c>
      <c r="L163" s="81"/>
      <c r="M163" s="46">
        <f t="shared" si="37"/>
        <v>1.0010813457654091</v>
      </c>
      <c r="N163" s="8">
        <v>43622</v>
      </c>
      <c r="O163" s="9">
        <v>37.130000000000003</v>
      </c>
      <c r="P163" s="17">
        <f t="shared" si="38"/>
        <v>37.132395391473153</v>
      </c>
      <c r="Q163" s="1" t="s">
        <v>28</v>
      </c>
    </row>
    <row r="164" spans="9:17" ht="15" thickBot="1">
      <c r="I164" s="8">
        <v>43623</v>
      </c>
      <c r="J164" s="9">
        <v>14.7356</v>
      </c>
      <c r="K164" s="16">
        <f t="shared" si="39"/>
        <v>14.73589130263335</v>
      </c>
      <c r="L164" s="81"/>
      <c r="M164" s="46">
        <f t="shared" si="37"/>
        <v>1.0010733841492412</v>
      </c>
      <c r="N164" s="8">
        <v>43623</v>
      </c>
      <c r="O164" s="9">
        <v>37.17</v>
      </c>
      <c r="P164" s="17">
        <f t="shared" si="38"/>
        <v>37.172548349989221</v>
      </c>
      <c r="Q164" s="1" t="s">
        <v>29</v>
      </c>
    </row>
    <row r="165" spans="9:17" ht="15" thickBot="1">
      <c r="I165" s="8">
        <v>43624</v>
      </c>
      <c r="J165" s="9">
        <v>14.7515</v>
      </c>
      <c r="K165" s="16">
        <f t="shared" si="39"/>
        <v>14.751708574782539</v>
      </c>
      <c r="L165" s="81"/>
      <c r="M165" s="46">
        <f t="shared" si="37"/>
        <v>1.0010790195173593</v>
      </c>
      <c r="N165" s="8">
        <v>43624</v>
      </c>
      <c r="O165" s="9">
        <v>37.21</v>
      </c>
      <c r="P165" s="17">
        <f t="shared" si="38"/>
        <v>37.212448774175002</v>
      </c>
      <c r="Q165" s="1" t="s">
        <v>30</v>
      </c>
    </row>
    <row r="166" spans="9:17" ht="15" thickBot="1">
      <c r="I166" s="8">
        <v>43625</v>
      </c>
      <c r="J166" s="9">
        <v>14.7675</v>
      </c>
      <c r="K166" s="16">
        <f t="shared" si="39"/>
        <v>14.767625956249127</v>
      </c>
      <c r="L166" s="81"/>
      <c r="M166" s="46">
        <f t="shared" si="37"/>
        <v>1.0010846354608005</v>
      </c>
      <c r="N166" s="8">
        <v>43625</v>
      </c>
      <c r="O166" s="9">
        <v>37.21</v>
      </c>
      <c r="P166" s="17">
        <f t="shared" si="38"/>
        <v>37.212448774175002</v>
      </c>
      <c r="Q166" s="1" t="s">
        <v>31</v>
      </c>
    </row>
    <row r="167" spans="9:17" ht="15" thickBot="1">
      <c r="I167" s="8">
        <v>43626</v>
      </c>
      <c r="J167" s="9">
        <v>14.7834</v>
      </c>
      <c r="K167" s="16">
        <f t="shared" si="39"/>
        <v>14.783643447033112</v>
      </c>
      <c r="L167" s="81"/>
      <c r="M167" s="46">
        <f t="shared" si="37"/>
        <v>1.001076688674454</v>
      </c>
      <c r="N167" s="8">
        <v>43626</v>
      </c>
      <c r="O167" s="9">
        <v>37.21</v>
      </c>
      <c r="P167" s="17">
        <f t="shared" si="38"/>
        <v>37.212448774175002</v>
      </c>
      <c r="Q167" s="1" t="s">
        <v>32</v>
      </c>
    </row>
    <row r="168" spans="9:17" ht="15" thickBot="1">
      <c r="I168" s="8">
        <v>43627</v>
      </c>
      <c r="J168" s="9">
        <v>14.799300000000001</v>
      </c>
      <c r="K168" s="16">
        <f t="shared" si="39"/>
        <v>14.7995608284997</v>
      </c>
      <c r="L168" s="81"/>
      <c r="M168" s="46">
        <f t="shared" si="37"/>
        <v>1.0010755306627703</v>
      </c>
      <c r="N168" s="8">
        <v>43627</v>
      </c>
      <c r="O168" s="9">
        <v>37.33</v>
      </c>
      <c r="P168" s="17">
        <f t="shared" si="38"/>
        <v>37.333160184053497</v>
      </c>
      <c r="Q168" s="1" t="s">
        <v>33</v>
      </c>
    </row>
    <row r="169" spans="9:17" ht="15" thickBot="1">
      <c r="I169" s="8">
        <v>43628</v>
      </c>
      <c r="J169" s="9">
        <v>14.815300000000001</v>
      </c>
      <c r="K169" s="16">
        <f t="shared" si="39"/>
        <v>14.815478209966289</v>
      </c>
      <c r="L169" s="81"/>
      <c r="M169" s="46">
        <f t="shared" si="37"/>
        <v>1.0010811322157129</v>
      </c>
      <c r="N169" s="8">
        <v>43628</v>
      </c>
      <c r="O169" s="9">
        <v>37.369999999999997</v>
      </c>
      <c r="P169" s="17">
        <f t="shared" si="38"/>
        <v>37.373313142569565</v>
      </c>
      <c r="Q169" s="1" t="s">
        <v>34</v>
      </c>
    </row>
    <row r="170" spans="9:17" ht="15" thickBot="1">
      <c r="I170" s="8">
        <v>43629</v>
      </c>
      <c r="J170" s="9">
        <v>14.831300000000001</v>
      </c>
      <c r="K170" s="16">
        <f t="shared" si="39"/>
        <v>14.831495700750276</v>
      </c>
      <c r="L170" s="81"/>
      <c r="M170" s="46">
        <f t="shared" si="37"/>
        <v>1.0010799646311583</v>
      </c>
      <c r="N170" s="8">
        <v>43629</v>
      </c>
      <c r="O170" s="9">
        <v>37.409999999999997</v>
      </c>
      <c r="P170" s="17">
        <f t="shared" si="38"/>
        <v>37.413718635415925</v>
      </c>
      <c r="Q170" s="1" t="s">
        <v>28</v>
      </c>
    </row>
    <row r="171" spans="9:17" ht="15" thickBot="1">
      <c r="I171" s="8">
        <v>43630</v>
      </c>
      <c r="J171" s="9">
        <v>14.847300000000001</v>
      </c>
      <c r="K171" s="16">
        <f t="shared" si="39"/>
        <v>14.847513191534262</v>
      </c>
      <c r="L171" s="81"/>
      <c r="M171" s="46">
        <f t="shared" si="37"/>
        <v>1.0010787995657833</v>
      </c>
      <c r="N171" s="8">
        <v>43630</v>
      </c>
      <c r="O171" s="9">
        <v>37.450000000000003</v>
      </c>
      <c r="P171" s="17">
        <f t="shared" si="38"/>
        <v>37.454124128262279</v>
      </c>
      <c r="Q171" s="1" t="s">
        <v>29</v>
      </c>
    </row>
    <row r="172" spans="9:17" ht="15" thickBot="1">
      <c r="I172" s="8">
        <v>43631</v>
      </c>
      <c r="J172" s="9">
        <v>14.863300000000001</v>
      </c>
      <c r="K172" s="16">
        <f t="shared" si="39"/>
        <v>14.863530682318249</v>
      </c>
      <c r="L172" s="82"/>
      <c r="M172" s="46">
        <f t="shared" si="37"/>
        <v>1.0010776370114431</v>
      </c>
      <c r="N172" s="8">
        <v>43631</v>
      </c>
      <c r="O172" s="9">
        <v>37.49</v>
      </c>
      <c r="P172" s="17">
        <f t="shared" si="38"/>
        <v>37.49452962110864</v>
      </c>
      <c r="Q172" s="1" t="s">
        <v>30</v>
      </c>
    </row>
    <row r="173" spans="9:17" ht="15" thickBot="1">
      <c r="I173" s="8">
        <v>43632</v>
      </c>
      <c r="J173" s="9">
        <v>14.878500000000001</v>
      </c>
      <c r="K173" s="16">
        <f t="shared" ref="K173:K202" si="46">$D$11*J172</f>
        <v>14.878236262740362</v>
      </c>
      <c r="L173" s="95" t="s">
        <v>23</v>
      </c>
      <c r="M173" s="46">
        <f t="shared" si="37"/>
        <v>1.0010226531120276</v>
      </c>
      <c r="N173" s="8">
        <v>43632</v>
      </c>
      <c r="O173" s="9">
        <v>37.49</v>
      </c>
      <c r="P173" s="17">
        <f t="shared" si="38"/>
        <v>37.49452962110864</v>
      </c>
      <c r="Q173" s="1" t="s">
        <v>31</v>
      </c>
    </row>
    <row r="174" spans="9:17" ht="15.75" customHeight="1" thickBot="1">
      <c r="I174" s="8">
        <v>43633</v>
      </c>
      <c r="J174" s="9">
        <v>14.893599999999999</v>
      </c>
      <c r="K174" s="16">
        <f t="shared" si="46"/>
        <v>14.893451537355935</v>
      </c>
      <c r="L174" s="96"/>
      <c r="M174" s="46">
        <f t="shared" si="37"/>
        <v>1.0010148872534192</v>
      </c>
      <c r="N174" s="8">
        <v>43633</v>
      </c>
      <c r="O174" s="9">
        <v>37.49</v>
      </c>
      <c r="P174" s="17">
        <f t="shared" si="38"/>
        <v>37.49452962110864</v>
      </c>
      <c r="Q174" s="1" t="s">
        <v>32</v>
      </c>
    </row>
    <row r="175" spans="9:17" ht="15.75" customHeight="1" thickBot="1">
      <c r="I175" s="8">
        <v>43634</v>
      </c>
      <c r="J175" s="9">
        <v>14.908799999999999</v>
      </c>
      <c r="K175" s="16">
        <f t="shared" si="46"/>
        <v>14.908566711480615</v>
      </c>
      <c r="L175" s="96"/>
      <c r="M175" s="46">
        <f t="shared" si="37"/>
        <v>1.0010205725949402</v>
      </c>
      <c r="N175" s="8">
        <v>43634</v>
      </c>
      <c r="O175" s="9">
        <v>37.49</v>
      </c>
      <c r="P175" s="17">
        <f t="shared" si="38"/>
        <v>37.61145301603279</v>
      </c>
      <c r="Q175" s="1" t="s">
        <v>33</v>
      </c>
    </row>
    <row r="176" spans="9:17" ht="15.75" customHeight="1" thickBot="1">
      <c r="I176" s="8">
        <v>43635</v>
      </c>
      <c r="J176" s="9">
        <v>14.923999999999999</v>
      </c>
      <c r="K176" s="16">
        <f t="shared" si="46"/>
        <v>14.92378198609619</v>
      </c>
      <c r="L176" s="96"/>
      <c r="M176" s="46">
        <f t="shared" si="37"/>
        <v>1.001019532088431</v>
      </c>
      <c r="N176" s="8">
        <v>43635</v>
      </c>
      <c r="O176" s="9">
        <v>37.65</v>
      </c>
      <c r="P176" s="17">
        <f t="shared" si="38"/>
        <v>37.649838234236825</v>
      </c>
      <c r="Q176" s="1" t="s">
        <v>34</v>
      </c>
    </row>
    <row r="177" spans="9:17" ht="15.75" customHeight="1" thickBot="1">
      <c r="I177" s="8">
        <v>43636</v>
      </c>
      <c r="J177" s="9">
        <v>14.9392</v>
      </c>
      <c r="K177" s="16">
        <f t="shared" si="46"/>
        <v>14.938997260711762</v>
      </c>
      <c r="L177" s="96"/>
      <c r="M177" s="46">
        <f t="shared" si="37"/>
        <v>1.0010184937014206</v>
      </c>
      <c r="N177" s="8">
        <v>43636</v>
      </c>
      <c r="O177" s="9">
        <v>37.69</v>
      </c>
      <c r="P177" s="17">
        <f t="shared" si="38"/>
        <v>37.688223452440866</v>
      </c>
      <c r="Q177" s="1" t="s">
        <v>28</v>
      </c>
    </row>
    <row r="178" spans="9:17" ht="15.75" customHeight="1" thickBot="1">
      <c r="I178" s="8">
        <v>43637</v>
      </c>
      <c r="J178" s="9">
        <v>14.9544</v>
      </c>
      <c r="K178" s="16">
        <f t="shared" si="46"/>
        <v>14.954212535327336</v>
      </c>
      <c r="L178" s="96"/>
      <c r="M178" s="46">
        <f t="shared" si="37"/>
        <v>1.0010174574274393</v>
      </c>
      <c r="N178" s="8">
        <v>43637</v>
      </c>
      <c r="O178" s="9">
        <v>37.69</v>
      </c>
      <c r="P178" s="17">
        <f t="shared" si="38"/>
        <v>37.726608670644907</v>
      </c>
      <c r="Q178" s="1" t="s">
        <v>29</v>
      </c>
    </row>
    <row r="179" spans="9:17" ht="15.75" customHeight="1" thickBot="1">
      <c r="I179" s="8">
        <v>43638</v>
      </c>
      <c r="J179" s="9">
        <v>14.9696</v>
      </c>
      <c r="K179" s="16">
        <f t="shared" si="46"/>
        <v>14.969427809942911</v>
      </c>
      <c r="L179" s="96"/>
      <c r="M179" s="46">
        <f t="shared" si="37"/>
        <v>1.0010164232600438</v>
      </c>
      <c r="N179" s="8">
        <v>43638</v>
      </c>
      <c r="O179" s="9">
        <v>37.76</v>
      </c>
      <c r="P179" s="17">
        <f t="shared" si="38"/>
        <v>37.764993888848949</v>
      </c>
      <c r="Q179" s="1" t="s">
        <v>30</v>
      </c>
    </row>
    <row r="180" spans="9:17" ht="15.75" customHeight="1" thickBot="1">
      <c r="I180" s="8">
        <v>43639</v>
      </c>
      <c r="J180" s="9">
        <v>14.9848</v>
      </c>
      <c r="K180" s="16">
        <f t="shared" si="46"/>
        <v>14.984643084558483</v>
      </c>
      <c r="L180" s="96"/>
      <c r="M180" s="46">
        <f t="shared" si="37"/>
        <v>1.0010153911928175</v>
      </c>
      <c r="N180" s="8">
        <v>43639</v>
      </c>
      <c r="O180" s="9">
        <v>37.76</v>
      </c>
      <c r="P180" s="17">
        <f t="shared" si="38"/>
        <v>37.764993888848949</v>
      </c>
      <c r="Q180" s="1" t="s">
        <v>31</v>
      </c>
    </row>
    <row r="181" spans="9:17" ht="15.75" customHeight="1" thickBot="1">
      <c r="I181" s="8">
        <v>43640</v>
      </c>
      <c r="J181" s="9">
        <v>15.0001</v>
      </c>
      <c r="K181" s="16">
        <f t="shared" si="46"/>
        <v>14.999858359174057</v>
      </c>
      <c r="L181" s="96"/>
      <c r="M181" s="46">
        <f t="shared" si="37"/>
        <v>1.0010210346484438</v>
      </c>
      <c r="N181" s="8">
        <v>43640</v>
      </c>
      <c r="O181" s="9">
        <v>37.76</v>
      </c>
      <c r="P181" s="17">
        <f t="shared" si="38"/>
        <v>37.764993888848949</v>
      </c>
      <c r="Q181" s="1" t="s">
        <v>32</v>
      </c>
    </row>
    <row r="182" spans="9:17" ht="15.75" customHeight="1" thickBot="1">
      <c r="I182" s="8">
        <v>43641</v>
      </c>
      <c r="J182" s="9">
        <v>15.0154</v>
      </c>
      <c r="K182" s="16">
        <f t="shared" si="46"/>
        <v>15.015173734280522</v>
      </c>
      <c r="L182" s="96"/>
      <c r="M182" s="46">
        <f t="shared" si="37"/>
        <v>1.0010199932000454</v>
      </c>
      <c r="N182" s="8">
        <v>43641</v>
      </c>
      <c r="O182" s="9">
        <v>37.880000000000003</v>
      </c>
      <c r="P182" s="17">
        <f t="shared" si="38"/>
        <v>37.880402077791359</v>
      </c>
      <c r="Q182" s="1" t="s">
        <v>33</v>
      </c>
    </row>
    <row r="183" spans="9:17" ht="15.75" customHeight="1" thickBot="1">
      <c r="I183" s="8">
        <v>43642</v>
      </c>
      <c r="J183" s="9">
        <v>15.0306</v>
      </c>
      <c r="K183" s="16">
        <f t="shared" si="46"/>
        <v>15.030489109386988</v>
      </c>
      <c r="L183" s="96"/>
      <c r="M183" s="46">
        <f t="shared" ref="M183" si="47">J183/J182</f>
        <v>1.0010122940447808</v>
      </c>
      <c r="N183" s="8">
        <v>43642</v>
      </c>
      <c r="O183" s="9">
        <v>37.92</v>
      </c>
      <c r="P183" s="17">
        <f t="shared" si="38"/>
        <v>37.919039830325694</v>
      </c>
      <c r="Q183" s="1" t="s">
        <v>34</v>
      </c>
    </row>
    <row r="184" spans="9:17" ht="15.75" customHeight="1" thickBot="1">
      <c r="I184" s="8">
        <v>43643</v>
      </c>
      <c r="J184" s="9">
        <v>15.0459</v>
      </c>
      <c r="K184" s="16">
        <f t="shared" si="46"/>
        <v>15.045704384002562</v>
      </c>
      <c r="L184" s="96"/>
      <c r="M184" s="46">
        <f t="shared" si="37"/>
        <v>1.0010179234361902</v>
      </c>
      <c r="N184" s="8">
        <v>43643</v>
      </c>
      <c r="O184" s="9">
        <v>37.96</v>
      </c>
      <c r="P184" s="17">
        <f t="shared" si="38"/>
        <v>37.957425048529736</v>
      </c>
      <c r="Q184" s="1" t="s">
        <v>28</v>
      </c>
    </row>
    <row r="185" spans="9:17" ht="15.75" customHeight="1" thickBot="1">
      <c r="I185" s="8">
        <v>43644</v>
      </c>
      <c r="J185" s="9">
        <v>15.061299999999999</v>
      </c>
      <c r="K185" s="16">
        <f t="shared" si="46"/>
        <v>15.061019759109026</v>
      </c>
      <c r="L185" s="96"/>
      <c r="M185" s="46">
        <f t="shared" ref="M185:M248" si="48">J185/J184</f>
        <v>1.0010235346506358</v>
      </c>
      <c r="N185" s="8">
        <v>43644</v>
      </c>
      <c r="O185" s="9">
        <v>38</v>
      </c>
      <c r="P185" s="17">
        <f t="shared" si="38"/>
        <v>37.996062801064063</v>
      </c>
      <c r="Q185" s="1" t="s">
        <v>29</v>
      </c>
    </row>
    <row r="186" spans="9:17" ht="15.75" customHeight="1" thickBot="1">
      <c r="I186" s="8">
        <v>43645</v>
      </c>
      <c r="J186" s="9">
        <v>15.076599999999999</v>
      </c>
      <c r="K186" s="16">
        <f t="shared" si="46"/>
        <v>15.076435234706384</v>
      </c>
      <c r="L186" s="96"/>
      <c r="M186" s="46">
        <f t="shared" si="48"/>
        <v>1.0010158485655289</v>
      </c>
      <c r="N186" s="8">
        <v>43645</v>
      </c>
      <c r="O186" s="9">
        <v>38.03</v>
      </c>
      <c r="P186" s="17">
        <f t="shared" si="38"/>
        <v>38.034953087928685</v>
      </c>
      <c r="Q186" s="1" t="s">
        <v>30</v>
      </c>
    </row>
    <row r="187" spans="9:17" ht="15.75" customHeight="1" thickBot="1">
      <c r="I187" s="8">
        <v>43646</v>
      </c>
      <c r="J187" s="9">
        <v>15.092000000000001</v>
      </c>
      <c r="K187" s="16">
        <f t="shared" si="46"/>
        <v>15.091750609812848</v>
      </c>
      <c r="L187" s="96"/>
      <c r="M187" s="46">
        <f t="shared" si="48"/>
        <v>1.0010214504596529</v>
      </c>
      <c r="N187" s="8">
        <v>43646</v>
      </c>
      <c r="O187" s="9">
        <v>38.03</v>
      </c>
      <c r="P187" s="17">
        <f t="shared" si="38"/>
        <v>38.034953087928685</v>
      </c>
      <c r="Q187" s="1" t="s">
        <v>31</v>
      </c>
    </row>
    <row r="188" spans="9:17" ht="15.75" customHeight="1" thickBot="1">
      <c r="I188" s="8">
        <v>43647</v>
      </c>
      <c r="J188" s="9">
        <v>15.1073</v>
      </c>
      <c r="K188" s="16">
        <f t="shared" si="46"/>
        <v>15.107166085410208</v>
      </c>
      <c r="L188" s="96"/>
      <c r="M188" s="46">
        <f t="shared" si="48"/>
        <v>1.001013782136231</v>
      </c>
      <c r="N188" s="8">
        <v>43647</v>
      </c>
      <c r="O188" s="9">
        <v>38.03</v>
      </c>
      <c r="P188" s="17">
        <f t="shared" si="38"/>
        <v>38.034953087928685</v>
      </c>
      <c r="Q188" s="1" t="s">
        <v>32</v>
      </c>
    </row>
    <row r="189" spans="9:17" ht="15.75" customHeight="1" thickBot="1">
      <c r="I189" s="8">
        <v>43648</v>
      </c>
      <c r="J189" s="9">
        <v>15.1227</v>
      </c>
      <c r="K189" s="16">
        <f t="shared" si="46"/>
        <v>15.122481460516672</v>
      </c>
      <c r="L189" s="96"/>
      <c r="M189" s="46">
        <f t="shared" si="48"/>
        <v>1.0010193747393643</v>
      </c>
      <c r="N189" s="8">
        <v>43648</v>
      </c>
      <c r="O189" s="9">
        <v>38.15</v>
      </c>
      <c r="P189" s="17">
        <f t="shared" si="38"/>
        <v>38.151118879861968</v>
      </c>
      <c r="Q189" s="1" t="s">
        <v>33</v>
      </c>
    </row>
    <row r="190" spans="9:17" ht="15.75" customHeight="1" thickBot="1">
      <c r="I190" s="8">
        <v>43649</v>
      </c>
      <c r="J190" s="9">
        <v>15.1381</v>
      </c>
      <c r="K190" s="16">
        <f t="shared" si="46"/>
        <v>15.13789693611403</v>
      </c>
      <c r="L190" s="96"/>
      <c r="M190" s="46">
        <f t="shared" si="48"/>
        <v>1.0010183366726841</v>
      </c>
      <c r="N190" s="8">
        <v>43649</v>
      </c>
      <c r="O190" s="9">
        <v>38.19</v>
      </c>
      <c r="P190" s="17">
        <f t="shared" si="38"/>
        <v>38.190009166726583</v>
      </c>
      <c r="Q190" s="1" t="s">
        <v>34</v>
      </c>
    </row>
    <row r="191" spans="9:17" ht="15.75" customHeight="1" thickBot="1">
      <c r="I191" s="8">
        <v>43650</v>
      </c>
      <c r="J191" s="9">
        <v>15.153499999999999</v>
      </c>
      <c r="K191" s="16">
        <f t="shared" si="46"/>
        <v>15.153312411711386</v>
      </c>
      <c r="L191" s="96"/>
      <c r="M191" s="46">
        <f t="shared" si="48"/>
        <v>1.0010173007180558</v>
      </c>
      <c r="N191" s="8">
        <v>43650</v>
      </c>
      <c r="O191" s="9">
        <v>38.229999999999997</v>
      </c>
      <c r="P191" s="17">
        <f t="shared" si="38"/>
        <v>38.228899453591204</v>
      </c>
      <c r="Q191" s="1" t="s">
        <v>28</v>
      </c>
    </row>
    <row r="192" spans="9:17" ht="15.75" customHeight="1" thickBot="1">
      <c r="I192" s="8">
        <v>43651</v>
      </c>
      <c r="J192" s="9">
        <v>15.168900000000001</v>
      </c>
      <c r="K192" s="16">
        <f t="shared" si="46"/>
        <v>15.168727887308744</v>
      </c>
      <c r="L192" s="96"/>
      <c r="M192" s="46">
        <f t="shared" si="48"/>
        <v>1.0010162668690403</v>
      </c>
      <c r="N192" s="8">
        <v>43651</v>
      </c>
      <c r="O192" s="9">
        <v>38.270000000000003</v>
      </c>
      <c r="P192" s="17">
        <f t="shared" si="38"/>
        <v>38.267789740455825</v>
      </c>
      <c r="Q192" s="1" t="s">
        <v>29</v>
      </c>
    </row>
    <row r="193" spans="9:17" ht="15.75" customHeight="1" thickBot="1">
      <c r="I193" s="8">
        <v>43652</v>
      </c>
      <c r="J193" s="9">
        <v>15.1844</v>
      </c>
      <c r="K193" s="16">
        <f t="shared" si="46"/>
        <v>15.184143362906102</v>
      </c>
      <c r="L193" s="96"/>
      <c r="M193" s="46">
        <f t="shared" si="48"/>
        <v>1.0010218275550633</v>
      </c>
      <c r="N193" s="8">
        <v>43652</v>
      </c>
      <c r="O193" s="9">
        <v>38.31</v>
      </c>
      <c r="P193" s="17">
        <f t="shared" si="38"/>
        <v>38.306680027320446</v>
      </c>
      <c r="Q193" s="1" t="s">
        <v>30</v>
      </c>
    </row>
    <row r="194" spans="9:17" ht="15.75" customHeight="1" thickBot="1">
      <c r="I194" s="8">
        <v>43653</v>
      </c>
      <c r="J194" s="9">
        <v>15.1998</v>
      </c>
      <c r="K194" s="16">
        <f t="shared" si="46"/>
        <v>15.199658938994352</v>
      </c>
      <c r="L194" s="96"/>
      <c r="M194" s="46">
        <f t="shared" si="48"/>
        <v>1.0010141987829615</v>
      </c>
      <c r="N194" s="8">
        <v>43653</v>
      </c>
      <c r="O194" s="9">
        <v>38.31</v>
      </c>
      <c r="P194" s="17">
        <f t="shared" si="38"/>
        <v>38.306680027320446</v>
      </c>
      <c r="Q194" s="1" t="s">
        <v>31</v>
      </c>
    </row>
    <row r="195" spans="9:17" ht="15.75" customHeight="1" thickBot="1">
      <c r="I195" s="8">
        <v>43654</v>
      </c>
      <c r="J195" s="9">
        <v>15.215299999999999</v>
      </c>
      <c r="K195" s="16">
        <f t="shared" si="46"/>
        <v>15.215074414591708</v>
      </c>
      <c r="L195" s="96"/>
      <c r="M195" s="46">
        <f t="shared" si="48"/>
        <v>1.0010197502598719</v>
      </c>
      <c r="N195" s="8">
        <v>43654</v>
      </c>
      <c r="O195" s="9">
        <v>38.31</v>
      </c>
      <c r="P195" s="17">
        <f t="shared" si="38"/>
        <v>38.306680027320446</v>
      </c>
      <c r="Q195" s="1" t="s">
        <v>32</v>
      </c>
    </row>
    <row r="196" spans="9:17" ht="15.75" customHeight="1" thickBot="1">
      <c r="I196" s="8">
        <v>43655</v>
      </c>
      <c r="J196" s="9">
        <v>15.2308</v>
      </c>
      <c r="K196" s="16">
        <f t="shared" si="46"/>
        <v>15.230589990679958</v>
      </c>
      <c r="L196" s="96"/>
      <c r="M196" s="46">
        <f t="shared" si="48"/>
        <v>1.0010187114286277</v>
      </c>
      <c r="N196" s="8">
        <v>43655</v>
      </c>
      <c r="O196" s="9">
        <v>38.31</v>
      </c>
      <c r="P196" s="17">
        <f t="shared" si="38"/>
        <v>38.423855956574883</v>
      </c>
      <c r="Q196" s="1" t="s">
        <v>33</v>
      </c>
    </row>
    <row r="197" spans="9:17" ht="15.75" customHeight="1" thickBot="1">
      <c r="I197" s="8">
        <v>43656</v>
      </c>
      <c r="J197" s="9">
        <v>15.2463</v>
      </c>
      <c r="K197" s="16">
        <f t="shared" si="46"/>
        <v>15.246105566768207</v>
      </c>
      <c r="L197" s="96"/>
      <c r="M197" s="46">
        <f t="shared" si="48"/>
        <v>1.0010176747117683</v>
      </c>
      <c r="N197" s="8">
        <v>43656</v>
      </c>
      <c r="O197" s="9">
        <v>38.31</v>
      </c>
      <c r="P197" s="17">
        <f t="shared" si="38"/>
        <v>38.462998777769798</v>
      </c>
      <c r="Q197" s="1" t="s">
        <v>34</v>
      </c>
    </row>
    <row r="198" spans="9:17" ht="15.75" customHeight="1" thickBot="1">
      <c r="I198" s="8">
        <v>43657</v>
      </c>
      <c r="J198" s="9">
        <v>15.261799999999999</v>
      </c>
      <c r="K198" s="16">
        <f t="shared" si="46"/>
        <v>15.261621142856455</v>
      </c>
      <c r="L198" s="96"/>
      <c r="M198" s="46">
        <f t="shared" si="48"/>
        <v>1.0010166401028446</v>
      </c>
      <c r="N198" s="8">
        <v>43657</v>
      </c>
      <c r="O198" s="9">
        <v>38.5</v>
      </c>
      <c r="P198" s="17">
        <f t="shared" si="38"/>
        <v>38.502141598964705</v>
      </c>
      <c r="Q198" s="1" t="s">
        <v>28</v>
      </c>
    </row>
    <row r="199" spans="9:17" ht="15.75" customHeight="1" thickBot="1">
      <c r="I199" s="8">
        <v>43658</v>
      </c>
      <c r="J199" s="9">
        <v>15.2774</v>
      </c>
      <c r="K199" s="16">
        <f t="shared" si="46"/>
        <v>15.277136718944705</v>
      </c>
      <c r="L199" s="96"/>
      <c r="M199" s="46">
        <f t="shared" si="48"/>
        <v>1.0010221599025018</v>
      </c>
      <c r="N199" s="8">
        <v>43658</v>
      </c>
      <c r="O199" s="9">
        <v>38.54</v>
      </c>
      <c r="P199" s="17">
        <f t="shared" si="38"/>
        <v>38.541284420159613</v>
      </c>
      <c r="Q199" s="1" t="s">
        <v>29</v>
      </c>
    </row>
    <row r="200" spans="9:17" ht="15.75" customHeight="1" thickBot="1">
      <c r="I200" s="8">
        <v>43659</v>
      </c>
      <c r="J200" s="9">
        <v>15.292899999999999</v>
      </c>
      <c r="K200" s="16">
        <f t="shared" si="46"/>
        <v>15.292752395523847</v>
      </c>
      <c r="L200" s="96"/>
      <c r="M200" s="46">
        <f t="shared" si="48"/>
        <v>1.0010145705421079</v>
      </c>
      <c r="N200" s="8">
        <v>43659</v>
      </c>
      <c r="O200" s="9">
        <v>38.58</v>
      </c>
      <c r="P200" s="17">
        <f t="shared" si="38"/>
        <v>38.580679775684814</v>
      </c>
      <c r="Q200" s="1" t="s">
        <v>30</v>
      </c>
    </row>
    <row r="201" spans="9:17" ht="15.75" customHeight="1" thickBot="1">
      <c r="I201" s="8">
        <v>43660</v>
      </c>
      <c r="J201" s="9">
        <v>15.3085</v>
      </c>
      <c r="K201" s="16">
        <f t="shared" si="46"/>
        <v>15.308267971612096</v>
      </c>
      <c r="L201" s="96"/>
      <c r="M201" s="46">
        <f t="shared" si="48"/>
        <v>1.0010200812141583</v>
      </c>
      <c r="N201" s="8">
        <v>43660</v>
      </c>
      <c r="O201" s="9">
        <v>38.58</v>
      </c>
      <c r="P201" s="17">
        <f t="shared" ref="P201:P264" si="49">IF(OR(Q201="Martes",Q201="Miércoles",Q201="Jueves",Q201="Viernes",Q201="Sábado"),(14.05/5.5636*J200),IF(Q201="Domingo",P200,P199))</f>
        <v>38.580679775684814</v>
      </c>
      <c r="Q201" s="1" t="s">
        <v>31</v>
      </c>
    </row>
    <row r="202" spans="9:17" ht="15.75" customHeight="1" thickBot="1">
      <c r="I202" s="8">
        <v>43661</v>
      </c>
      <c r="J202" s="9">
        <v>15.3241</v>
      </c>
      <c r="K202" s="16">
        <f t="shared" si="46"/>
        <v>15.323883648191238</v>
      </c>
      <c r="L202" s="97"/>
      <c r="M202" s="46">
        <f t="shared" si="48"/>
        <v>1.0010190417088545</v>
      </c>
      <c r="N202" s="8">
        <v>43661</v>
      </c>
      <c r="O202" s="9">
        <v>38.58</v>
      </c>
      <c r="P202" s="17">
        <f t="shared" si="49"/>
        <v>38.580679775684814</v>
      </c>
      <c r="Q202" s="1" t="s">
        <v>32</v>
      </c>
    </row>
    <row r="203" spans="9:17" ht="15" thickBot="1">
      <c r="I203" s="8">
        <v>43662</v>
      </c>
      <c r="J203" s="9">
        <v>15.337300000000001</v>
      </c>
      <c r="K203" s="16">
        <f t="shared" ref="K203:K233" si="50">$D$12*J202</f>
        <v>15.337362187336762</v>
      </c>
      <c r="L203" s="102" t="s">
        <v>25</v>
      </c>
      <c r="M203" s="46">
        <f t="shared" si="48"/>
        <v>1.0008613882707631</v>
      </c>
      <c r="N203" s="8">
        <v>43662</v>
      </c>
      <c r="O203" s="9">
        <v>38.700000000000003</v>
      </c>
      <c r="P203" s="17">
        <f t="shared" si="49"/>
        <v>38.698613307930117</v>
      </c>
      <c r="Q203" s="1" t="s">
        <v>33</v>
      </c>
    </row>
    <row r="204" spans="9:17" ht="15" thickBot="1">
      <c r="I204" s="8">
        <v>43663</v>
      </c>
      <c r="J204" s="9">
        <v>15.3505</v>
      </c>
      <c r="K204" s="16">
        <f t="shared" si="50"/>
        <v>15.350573611229379</v>
      </c>
      <c r="L204" s="103"/>
      <c r="M204" s="46">
        <f t="shared" si="48"/>
        <v>1.0008606469196013</v>
      </c>
      <c r="N204" s="8">
        <v>43663</v>
      </c>
      <c r="O204" s="9">
        <v>38.729999999999997</v>
      </c>
      <c r="P204" s="17">
        <f t="shared" si="49"/>
        <v>38.731947839528367</v>
      </c>
      <c r="Q204" s="1" t="s">
        <v>34</v>
      </c>
    </row>
    <row r="205" spans="9:17" ht="15" thickBot="1">
      <c r="I205" s="8">
        <v>43664</v>
      </c>
      <c r="J205" s="9">
        <v>15.3637</v>
      </c>
      <c r="K205" s="16">
        <f t="shared" si="50"/>
        <v>15.363785035121994</v>
      </c>
      <c r="L205" s="103"/>
      <c r="M205" s="46">
        <f t="shared" si="48"/>
        <v>1.0008599068434252</v>
      </c>
      <c r="N205" s="8">
        <v>43664</v>
      </c>
      <c r="O205" s="9">
        <v>38.76</v>
      </c>
      <c r="P205" s="17">
        <f t="shared" si="49"/>
        <v>38.765282371126617</v>
      </c>
      <c r="Q205" s="1" t="s">
        <v>28</v>
      </c>
    </row>
    <row r="206" spans="9:17" ht="15" thickBot="1">
      <c r="I206" s="8">
        <v>43665</v>
      </c>
      <c r="J206" s="9">
        <v>15.376899999999999</v>
      </c>
      <c r="K206" s="16">
        <f t="shared" si="50"/>
        <v>15.376996459014611</v>
      </c>
      <c r="L206" s="103"/>
      <c r="M206" s="46">
        <f t="shared" si="48"/>
        <v>1.0008591680389489</v>
      </c>
      <c r="N206" s="8">
        <v>43665</v>
      </c>
      <c r="O206" s="9">
        <v>38.799999999999997</v>
      </c>
      <c r="P206" s="17">
        <f t="shared" si="49"/>
        <v>38.798616902724859</v>
      </c>
      <c r="Q206" s="1" t="s">
        <v>29</v>
      </c>
    </row>
    <row r="207" spans="9:17" ht="15" thickBot="1">
      <c r="I207" s="8">
        <v>43666</v>
      </c>
      <c r="J207" s="9">
        <v>15.3901</v>
      </c>
      <c r="K207" s="16">
        <f t="shared" si="50"/>
        <v>15.390207882907227</v>
      </c>
      <c r="L207" s="103"/>
      <c r="M207" s="46">
        <f t="shared" si="48"/>
        <v>1.0008584305028974</v>
      </c>
      <c r="N207" s="8">
        <v>43666</v>
      </c>
      <c r="O207" s="9">
        <v>38.83</v>
      </c>
      <c r="P207" s="17">
        <f t="shared" si="49"/>
        <v>38.831951434323102</v>
      </c>
      <c r="Q207" s="1" t="s">
        <v>30</v>
      </c>
    </row>
    <row r="208" spans="9:17" ht="15" thickBot="1">
      <c r="I208" s="8">
        <v>43667</v>
      </c>
      <c r="J208" s="9">
        <v>15.4033</v>
      </c>
      <c r="K208" s="16">
        <f t="shared" si="50"/>
        <v>15.403419306799844</v>
      </c>
      <c r="L208" s="103"/>
      <c r="M208" s="46">
        <f t="shared" si="48"/>
        <v>1.0008576942320062</v>
      </c>
      <c r="N208" s="8">
        <v>43667</v>
      </c>
      <c r="O208" s="9">
        <v>38.83</v>
      </c>
      <c r="P208" s="17">
        <f t="shared" si="49"/>
        <v>38.831951434323102</v>
      </c>
      <c r="Q208" s="1" t="s">
        <v>31</v>
      </c>
    </row>
    <row r="209" spans="9:17" ht="15" thickBot="1">
      <c r="I209" s="8">
        <v>43668</v>
      </c>
      <c r="J209" s="9">
        <v>15.416600000000001</v>
      </c>
      <c r="K209" s="16">
        <f t="shared" si="50"/>
        <v>15.416630730692461</v>
      </c>
      <c r="L209" s="103"/>
      <c r="M209" s="46">
        <f t="shared" si="48"/>
        <v>1.0008634513383496</v>
      </c>
      <c r="N209" s="8">
        <v>43668</v>
      </c>
      <c r="O209" s="9">
        <v>38.83</v>
      </c>
      <c r="P209" s="17">
        <f t="shared" si="49"/>
        <v>38.831951434323102</v>
      </c>
      <c r="Q209" s="1" t="s">
        <v>32</v>
      </c>
    </row>
    <row r="210" spans="9:17" ht="15" thickBot="1">
      <c r="I210" s="8">
        <v>43669</v>
      </c>
      <c r="J210" s="9">
        <v>15.4298</v>
      </c>
      <c r="K210" s="16">
        <f t="shared" si="50"/>
        <v>15.429942241129719</v>
      </c>
      <c r="L210" s="103"/>
      <c r="M210" s="46">
        <f t="shared" si="48"/>
        <v>1.0008562199187887</v>
      </c>
      <c r="N210" s="8">
        <v>43669</v>
      </c>
      <c r="O210" s="9">
        <v>38.93</v>
      </c>
      <c r="P210" s="17">
        <f t="shared" si="49"/>
        <v>38.932207563448131</v>
      </c>
      <c r="Q210" s="1" t="s">
        <v>33</v>
      </c>
    </row>
    <row r="211" spans="9:17" ht="15" thickBot="1">
      <c r="I211" s="8">
        <v>43670</v>
      </c>
      <c r="J211" s="9">
        <v>15.443099999999999</v>
      </c>
      <c r="K211" s="16">
        <f t="shared" si="50"/>
        <v>15.443153665022335</v>
      </c>
      <c r="L211" s="103"/>
      <c r="M211" s="46">
        <f t="shared" si="48"/>
        <v>1.0008619683988127</v>
      </c>
      <c r="N211" s="8">
        <v>43670</v>
      </c>
      <c r="O211" s="9">
        <v>38.97</v>
      </c>
      <c r="P211" s="17">
        <f t="shared" si="49"/>
        <v>38.965542095046381</v>
      </c>
      <c r="Q211" s="1" t="s">
        <v>34</v>
      </c>
    </row>
    <row r="212" spans="9:17" ht="15" thickBot="1">
      <c r="I212" s="8">
        <v>43671</v>
      </c>
      <c r="J212" s="9">
        <v>15.4564</v>
      </c>
      <c r="K212" s="16">
        <f t="shared" si="50"/>
        <v>15.456465175459591</v>
      </c>
      <c r="L212" s="103"/>
      <c r="M212" s="46">
        <f t="shared" si="48"/>
        <v>1.000861226049174</v>
      </c>
      <c r="N212" s="8">
        <v>43671</v>
      </c>
      <c r="O212" s="9">
        <v>39</v>
      </c>
      <c r="P212" s="17">
        <f t="shared" si="49"/>
        <v>38.99912916097491</v>
      </c>
      <c r="Q212" s="1" t="s">
        <v>28</v>
      </c>
    </row>
    <row r="213" spans="9:17" ht="15" thickBot="1">
      <c r="I213" s="8">
        <v>43672</v>
      </c>
      <c r="J213" s="9">
        <v>15.4696</v>
      </c>
      <c r="K213" s="16">
        <f t="shared" si="50"/>
        <v>15.46977668589685</v>
      </c>
      <c r="L213" s="103"/>
      <c r="M213" s="46">
        <f t="shared" si="48"/>
        <v>1.000854015165239</v>
      </c>
      <c r="N213" s="8">
        <v>43672</v>
      </c>
      <c r="O213" s="9">
        <v>39.03</v>
      </c>
      <c r="P213" s="17">
        <f t="shared" si="49"/>
        <v>39.032716226903446</v>
      </c>
      <c r="Q213" s="1" t="s">
        <v>29</v>
      </c>
    </row>
    <row r="214" spans="9:17" ht="15" thickBot="1">
      <c r="I214" s="8">
        <v>43673</v>
      </c>
      <c r="J214" s="9">
        <v>15.482900000000001</v>
      </c>
      <c r="K214" s="16">
        <f t="shared" si="50"/>
        <v>15.482988109789467</v>
      </c>
      <c r="L214" s="103"/>
      <c r="M214" s="46">
        <f t="shared" si="48"/>
        <v>1.0008597507369292</v>
      </c>
      <c r="N214" s="8">
        <v>43673</v>
      </c>
      <c r="O214" s="9">
        <v>39.07</v>
      </c>
      <c r="P214" s="17">
        <f t="shared" si="49"/>
        <v>39.066050758501696</v>
      </c>
      <c r="Q214" s="1" t="s">
        <v>30</v>
      </c>
    </row>
    <row r="215" spans="9:17" ht="15" thickBot="1">
      <c r="I215" s="8">
        <v>43674</v>
      </c>
      <c r="J215" s="9">
        <v>15.4963</v>
      </c>
      <c r="K215" s="16">
        <f t="shared" si="50"/>
        <v>15.496299620226726</v>
      </c>
      <c r="L215" s="103"/>
      <c r="M215" s="46">
        <f t="shared" si="48"/>
        <v>1.0008654709389067</v>
      </c>
      <c r="N215" s="8">
        <v>43674</v>
      </c>
      <c r="O215" s="9">
        <v>39.07</v>
      </c>
      <c r="P215" s="17">
        <f t="shared" si="49"/>
        <v>39.066050758501696</v>
      </c>
      <c r="Q215" s="1" t="s">
        <v>31</v>
      </c>
    </row>
    <row r="216" spans="9:17" ht="15" thickBot="1">
      <c r="I216" s="8">
        <v>43675</v>
      </c>
      <c r="J216" s="9">
        <v>15.509600000000001</v>
      </c>
      <c r="K216" s="16">
        <f t="shared" si="50"/>
        <v>15.509711217208622</v>
      </c>
      <c r="L216" s="103"/>
      <c r="M216" s="46">
        <f t="shared" si="48"/>
        <v>1.0008582693933392</v>
      </c>
      <c r="N216" s="8">
        <v>43675</v>
      </c>
      <c r="O216" s="9">
        <v>39.07</v>
      </c>
      <c r="P216" s="17">
        <f t="shared" si="49"/>
        <v>39.066050758501696</v>
      </c>
      <c r="Q216" s="1" t="s">
        <v>32</v>
      </c>
    </row>
    <row r="217" spans="9:17" ht="15" thickBot="1">
      <c r="I217" s="8">
        <v>43676</v>
      </c>
      <c r="J217" s="9">
        <v>15.5229</v>
      </c>
      <c r="K217" s="16">
        <f t="shared" si="50"/>
        <v>15.523022727645881</v>
      </c>
      <c r="L217" s="103"/>
      <c r="M217" s="46">
        <f t="shared" si="48"/>
        <v>1.0008575333986691</v>
      </c>
      <c r="N217" s="8">
        <v>43676</v>
      </c>
      <c r="O217" s="9">
        <v>39.17</v>
      </c>
      <c r="P217" s="17">
        <f t="shared" si="49"/>
        <v>39.167064490617591</v>
      </c>
      <c r="Q217" s="1" t="s">
        <v>33</v>
      </c>
    </row>
    <row r="218" spans="9:17" ht="15" thickBot="1">
      <c r="I218" s="8">
        <v>43677</v>
      </c>
      <c r="J218" s="9">
        <v>15.536300000000001</v>
      </c>
      <c r="K218" s="16">
        <f t="shared" si="50"/>
        <v>15.536334238083137</v>
      </c>
      <c r="L218" s="103"/>
      <c r="M218" s="46">
        <f t="shared" si="48"/>
        <v>1.000863240760425</v>
      </c>
      <c r="N218" s="8">
        <v>43677</v>
      </c>
      <c r="O218" s="9">
        <v>39.200000000000003</v>
      </c>
      <c r="P218" s="17">
        <f t="shared" si="49"/>
        <v>39.200651556546127</v>
      </c>
      <c r="Q218" s="1" t="s">
        <v>34</v>
      </c>
    </row>
    <row r="219" spans="9:17" ht="15" thickBot="1">
      <c r="I219" s="8">
        <v>43678</v>
      </c>
      <c r="J219" s="9">
        <v>15.5496</v>
      </c>
      <c r="K219" s="16">
        <f t="shared" si="50"/>
        <v>15.549745835065037</v>
      </c>
      <c r="L219" s="103"/>
      <c r="M219" s="46">
        <f t="shared" si="48"/>
        <v>1.000856059679589</v>
      </c>
      <c r="N219" s="8">
        <v>43678</v>
      </c>
      <c r="O219" s="9">
        <v>39.229999999999997</v>
      </c>
      <c r="P219" s="17">
        <f t="shared" si="49"/>
        <v>39.23449115680495</v>
      </c>
      <c r="Q219" s="1" t="s">
        <v>28</v>
      </c>
    </row>
    <row r="220" spans="9:17" ht="15" thickBot="1">
      <c r="I220" s="8">
        <v>43679</v>
      </c>
      <c r="J220" s="9">
        <v>15.563000000000001</v>
      </c>
      <c r="K220" s="16">
        <f t="shared" si="50"/>
        <v>15.563057345502294</v>
      </c>
      <c r="L220" s="103"/>
      <c r="M220" s="46">
        <f t="shared" si="48"/>
        <v>1.0008617585018265</v>
      </c>
      <c r="N220" s="8">
        <v>43679</v>
      </c>
      <c r="O220" s="9">
        <v>39.270000000000003</v>
      </c>
      <c r="P220" s="17">
        <f t="shared" si="49"/>
        <v>39.268078222733486</v>
      </c>
      <c r="Q220" s="1" t="s">
        <v>29</v>
      </c>
    </row>
    <row r="221" spans="9:17" ht="15" thickBot="1">
      <c r="I221" s="8">
        <v>43680</v>
      </c>
      <c r="J221" s="9">
        <v>15.5764</v>
      </c>
      <c r="K221" s="16">
        <f t="shared" si="50"/>
        <v>15.576468942484194</v>
      </c>
      <c r="L221" s="103"/>
      <c r="M221" s="46">
        <f t="shared" si="48"/>
        <v>1.0008610165135257</v>
      </c>
      <c r="N221" s="8">
        <v>43680</v>
      </c>
      <c r="O221" s="9">
        <v>39.299999999999997</v>
      </c>
      <c r="P221" s="17">
        <f t="shared" si="49"/>
        <v>39.301917822992316</v>
      </c>
      <c r="Q221" s="1" t="s">
        <v>30</v>
      </c>
    </row>
    <row r="222" spans="9:17" ht="15" thickBot="1">
      <c r="I222" s="8">
        <v>43681</v>
      </c>
      <c r="J222" s="9">
        <v>15.5898</v>
      </c>
      <c r="K222" s="16">
        <f t="shared" si="50"/>
        <v>15.58988053946609</v>
      </c>
      <c r="L222" s="103"/>
      <c r="M222" s="46">
        <f t="shared" si="48"/>
        <v>1.0008602758018541</v>
      </c>
      <c r="N222" s="8">
        <v>43681</v>
      </c>
      <c r="O222" s="9">
        <v>39.299999999999997</v>
      </c>
      <c r="P222" s="17">
        <f t="shared" si="49"/>
        <v>39.301917822992316</v>
      </c>
      <c r="Q222" s="1" t="s">
        <v>31</v>
      </c>
    </row>
    <row r="223" spans="9:17" ht="15" thickBot="1">
      <c r="I223" s="8">
        <v>43682</v>
      </c>
      <c r="J223" s="9">
        <v>15.603199999999999</v>
      </c>
      <c r="K223" s="16">
        <f t="shared" si="50"/>
        <v>15.60329213644799</v>
      </c>
      <c r="L223" s="103"/>
      <c r="M223" s="46">
        <f t="shared" si="48"/>
        <v>1.0008595363635198</v>
      </c>
      <c r="N223" s="8">
        <v>43682</v>
      </c>
      <c r="O223" s="9">
        <v>39.299999999999997</v>
      </c>
      <c r="P223" s="17">
        <f t="shared" si="49"/>
        <v>39.301917822992316</v>
      </c>
      <c r="Q223" s="1" t="s">
        <v>32</v>
      </c>
    </row>
    <row r="224" spans="9:17" ht="15" thickBot="1">
      <c r="I224" s="8">
        <v>43683</v>
      </c>
      <c r="J224" s="9">
        <v>15.6166</v>
      </c>
      <c r="K224" s="16">
        <f t="shared" si="50"/>
        <v>15.616703733429889</v>
      </c>
      <c r="L224" s="103"/>
      <c r="M224" s="46">
        <f t="shared" si="48"/>
        <v>1.0008587981952421</v>
      </c>
      <c r="N224" s="8">
        <v>43683</v>
      </c>
      <c r="O224" s="9">
        <v>39.4</v>
      </c>
      <c r="P224" s="17">
        <f t="shared" si="49"/>
        <v>39.403436623768783</v>
      </c>
      <c r="Q224" s="1" t="s">
        <v>33</v>
      </c>
    </row>
    <row r="225" spans="9:17" ht="15" thickBot="1">
      <c r="I225" s="8">
        <v>43684</v>
      </c>
      <c r="J225" s="9">
        <v>15.63</v>
      </c>
      <c r="K225" s="16">
        <f t="shared" si="50"/>
        <v>15.630115330411787</v>
      </c>
      <c r="L225" s="103"/>
      <c r="M225" s="46">
        <f t="shared" si="48"/>
        <v>1.0008580612937517</v>
      </c>
      <c r="N225" s="8">
        <v>43684</v>
      </c>
      <c r="O225" s="9">
        <v>39.44</v>
      </c>
      <c r="P225" s="17">
        <f t="shared" si="49"/>
        <v>39.437276224027613</v>
      </c>
      <c r="Q225" s="1" t="s">
        <v>34</v>
      </c>
    </row>
    <row r="226" spans="9:17" ht="15" thickBot="1">
      <c r="I226" s="8">
        <v>43685</v>
      </c>
      <c r="J226" s="9">
        <v>15.6435</v>
      </c>
      <c r="K226" s="16">
        <f t="shared" si="50"/>
        <v>15.643526927393687</v>
      </c>
      <c r="L226" s="103"/>
      <c r="M226" s="46">
        <f t="shared" si="48"/>
        <v>1.0008637236084452</v>
      </c>
      <c r="N226" s="8">
        <v>43685</v>
      </c>
      <c r="O226" s="9">
        <v>39.47</v>
      </c>
      <c r="P226" s="17">
        <f t="shared" si="49"/>
        <v>39.471115824286443</v>
      </c>
      <c r="Q226" s="1" t="s">
        <v>28</v>
      </c>
    </row>
    <row r="227" spans="9:17" ht="15" thickBot="1">
      <c r="I227" s="8">
        <v>43686</v>
      </c>
      <c r="J227" s="9">
        <v>15.6569</v>
      </c>
      <c r="K227" s="16">
        <f t="shared" si="50"/>
        <v>15.657038610920225</v>
      </c>
      <c r="L227" s="103"/>
      <c r="M227" s="46">
        <f t="shared" si="48"/>
        <v>1.0008565858024101</v>
      </c>
      <c r="N227" s="8">
        <v>43686</v>
      </c>
      <c r="O227" s="9">
        <v>39.5</v>
      </c>
      <c r="P227" s="17">
        <f t="shared" si="49"/>
        <v>39.505207958875552</v>
      </c>
      <c r="Q227" s="1" t="s">
        <v>29</v>
      </c>
    </row>
    <row r="228" spans="9:17" ht="15" thickBot="1">
      <c r="I228" s="8">
        <v>43687</v>
      </c>
      <c r="J228" s="9">
        <v>15.670400000000001</v>
      </c>
      <c r="K228" s="16">
        <f t="shared" si="50"/>
        <v>15.670450207902125</v>
      </c>
      <c r="L228" s="103"/>
      <c r="M228" s="46">
        <f t="shared" si="48"/>
        <v>1.0008622396515274</v>
      </c>
      <c r="N228" s="8">
        <v>43687</v>
      </c>
      <c r="O228" s="9">
        <v>39.54</v>
      </c>
      <c r="P228" s="17">
        <f t="shared" si="49"/>
        <v>39.539047559134382</v>
      </c>
      <c r="Q228" s="1" t="s">
        <v>30</v>
      </c>
    </row>
    <row r="229" spans="9:17" ht="15" thickBot="1">
      <c r="I229" s="8">
        <v>43688</v>
      </c>
      <c r="J229" s="9">
        <v>15.6838</v>
      </c>
      <c r="K229" s="16">
        <f t="shared" si="50"/>
        <v>15.683961891428664</v>
      </c>
      <c r="L229" s="103"/>
      <c r="M229" s="46">
        <f t="shared" si="48"/>
        <v>1.0008551153767613</v>
      </c>
      <c r="N229" s="8">
        <v>43688</v>
      </c>
      <c r="O229" s="9">
        <v>39.54</v>
      </c>
      <c r="P229" s="17">
        <f t="shared" si="49"/>
        <v>39.539047559134382</v>
      </c>
      <c r="Q229" s="1" t="s">
        <v>31</v>
      </c>
    </row>
    <row r="230" spans="9:17" ht="15" thickBot="1">
      <c r="I230" s="8">
        <v>43689</v>
      </c>
      <c r="J230" s="9">
        <v>15.6973</v>
      </c>
      <c r="K230" s="16">
        <f t="shared" si="50"/>
        <v>15.697373488410562</v>
      </c>
      <c r="L230" s="103"/>
      <c r="M230" s="46">
        <f t="shared" si="48"/>
        <v>1.000860760785014</v>
      </c>
      <c r="N230" s="8">
        <v>43689</v>
      </c>
      <c r="O230" s="9">
        <v>39.54</v>
      </c>
      <c r="P230" s="17">
        <f t="shared" si="49"/>
        <v>39.539047559134382</v>
      </c>
      <c r="Q230" s="1" t="s">
        <v>32</v>
      </c>
    </row>
    <row r="231" spans="9:17" ht="15" thickBot="1">
      <c r="I231" s="8">
        <v>43690</v>
      </c>
      <c r="J231" s="9">
        <v>15.710800000000001</v>
      </c>
      <c r="K231" s="16">
        <f t="shared" si="50"/>
        <v>15.710885171937102</v>
      </c>
      <c r="L231" s="103"/>
      <c r="M231" s="46">
        <f t="shared" si="48"/>
        <v>1.000860020513082</v>
      </c>
      <c r="N231" s="8">
        <v>43690</v>
      </c>
      <c r="O231" s="9">
        <v>39.64</v>
      </c>
      <c r="P231" s="17">
        <f t="shared" si="49"/>
        <v>39.641071428571436</v>
      </c>
      <c r="Q231" s="1" t="s">
        <v>33</v>
      </c>
    </row>
    <row r="232" spans="9:17" ht="15" thickBot="1">
      <c r="I232" s="8">
        <v>43691</v>
      </c>
      <c r="J232" s="9">
        <v>15.724299999999999</v>
      </c>
      <c r="K232" s="16">
        <f t="shared" si="50"/>
        <v>15.724396855463642</v>
      </c>
      <c r="L232" s="103"/>
      <c r="M232" s="46">
        <f t="shared" si="48"/>
        <v>1.0008592815133537</v>
      </c>
      <c r="N232" s="8">
        <v>43691</v>
      </c>
      <c r="O232" s="9">
        <v>39.67</v>
      </c>
      <c r="P232" s="17">
        <f t="shared" si="49"/>
        <v>39.675163563160552</v>
      </c>
      <c r="Q232" s="1" t="s">
        <v>34</v>
      </c>
    </row>
    <row r="233" spans="9:17" ht="15" thickBot="1">
      <c r="I233" s="8">
        <v>43692</v>
      </c>
      <c r="J233" s="9">
        <v>15.7378</v>
      </c>
      <c r="K233" s="16">
        <f t="shared" si="50"/>
        <v>15.737908538990181</v>
      </c>
      <c r="L233" s="104"/>
      <c r="M233" s="46">
        <f t="shared" si="48"/>
        <v>1.0008585437825532</v>
      </c>
      <c r="N233" s="8">
        <v>43692</v>
      </c>
      <c r="O233" s="9">
        <v>39.71</v>
      </c>
      <c r="P233" s="17">
        <f t="shared" si="49"/>
        <v>39.709255697749661</v>
      </c>
      <c r="Q233" s="1" t="s">
        <v>28</v>
      </c>
    </row>
    <row r="234" spans="9:17" ht="15" thickBot="1">
      <c r="I234" s="8">
        <v>43693</v>
      </c>
      <c r="J234" s="9">
        <v>15.748900000000001</v>
      </c>
      <c r="K234" s="16">
        <f t="shared" ref="K234:K264" si="51">$D$13*J233</f>
        <v>15.748840945811962</v>
      </c>
      <c r="L234" s="83" t="s">
        <v>22</v>
      </c>
      <c r="M234" s="46">
        <f t="shared" si="48"/>
        <v>1.0007053082387627</v>
      </c>
      <c r="N234" s="8">
        <v>43693</v>
      </c>
      <c r="O234" s="9">
        <v>39.74</v>
      </c>
      <c r="P234" s="17">
        <f t="shared" si="49"/>
        <v>39.743347832338777</v>
      </c>
      <c r="Q234" s="1" t="s">
        <v>29</v>
      </c>
    </row>
    <row r="235" spans="9:17" ht="15" thickBot="1">
      <c r="I235" s="8">
        <v>43694</v>
      </c>
      <c r="J235" s="9">
        <v>15.76</v>
      </c>
      <c r="K235" s="16">
        <f t="shared" si="51"/>
        <v>15.759948733082007</v>
      </c>
      <c r="L235" s="81"/>
      <c r="M235" s="46">
        <f t="shared" si="48"/>
        <v>1.0007048111296661</v>
      </c>
      <c r="N235" s="8">
        <v>43694</v>
      </c>
      <c r="O235" s="9">
        <v>39.770000000000003</v>
      </c>
      <c r="P235" s="17">
        <f t="shared" si="49"/>
        <v>39.771379143000942</v>
      </c>
      <c r="Q235" s="1" t="s">
        <v>30</v>
      </c>
    </row>
    <row r="236" spans="9:17" ht="15" thickBot="1">
      <c r="I236" s="8">
        <v>43695</v>
      </c>
      <c r="J236" s="9">
        <v>15.771000000000001</v>
      </c>
      <c r="K236" s="16">
        <f t="shared" si="51"/>
        <v>15.771056520352051</v>
      </c>
      <c r="L236" s="81"/>
      <c r="M236" s="46">
        <f t="shared" si="48"/>
        <v>1.0006979695431473</v>
      </c>
      <c r="N236" s="8">
        <v>43695</v>
      </c>
      <c r="O236" s="9">
        <v>39.770000000000003</v>
      </c>
      <c r="P236" s="17">
        <f t="shared" si="49"/>
        <v>39.771379143000942</v>
      </c>
      <c r="Q236" s="1" t="s">
        <v>31</v>
      </c>
    </row>
    <row r="237" spans="9:17" ht="15" thickBot="1">
      <c r="I237" s="8">
        <v>43696</v>
      </c>
      <c r="J237" s="9">
        <v>15.7821</v>
      </c>
      <c r="K237" s="16">
        <f t="shared" si="51"/>
        <v>15.782064237466511</v>
      </c>
      <c r="L237" s="81"/>
      <c r="M237" s="46">
        <f t="shared" si="48"/>
        <v>1.000703823473464</v>
      </c>
      <c r="N237" s="8">
        <v>43696</v>
      </c>
      <c r="O237" s="9">
        <v>39.770000000000003</v>
      </c>
      <c r="P237" s="17">
        <f t="shared" si="49"/>
        <v>39.771379143000942</v>
      </c>
      <c r="Q237" s="1" t="s">
        <v>32</v>
      </c>
    </row>
    <row r="238" spans="9:17" ht="15" thickBot="1">
      <c r="I238" s="8">
        <v>43697</v>
      </c>
      <c r="J238" s="9">
        <v>15.793200000000001</v>
      </c>
      <c r="K238" s="16">
        <f t="shared" si="51"/>
        <v>15.793172024736554</v>
      </c>
      <c r="L238" s="81"/>
      <c r="M238" s="46">
        <f t="shared" si="48"/>
        <v>1.0007033284543883</v>
      </c>
      <c r="N238" s="8">
        <v>43697</v>
      </c>
      <c r="O238" s="9">
        <v>39.770000000000003</v>
      </c>
      <c r="P238" s="17">
        <f t="shared" si="49"/>
        <v>39.855220540657129</v>
      </c>
      <c r="Q238" s="1" t="s">
        <v>33</v>
      </c>
    </row>
    <row r="239" spans="9:17" ht="15" thickBot="1">
      <c r="I239" s="8">
        <v>43698</v>
      </c>
      <c r="J239" s="9">
        <v>15.8043</v>
      </c>
      <c r="K239" s="16">
        <f t="shared" si="51"/>
        <v>15.8042798120066</v>
      </c>
      <c r="L239" s="81"/>
      <c r="M239" s="46">
        <f t="shared" si="48"/>
        <v>1.000702834131145</v>
      </c>
      <c r="N239" s="8">
        <v>43698</v>
      </c>
      <c r="O239" s="9">
        <v>39.880000000000003</v>
      </c>
      <c r="P239" s="17">
        <f t="shared" si="49"/>
        <v>39.883251851319294</v>
      </c>
      <c r="Q239" s="1" t="s">
        <v>34</v>
      </c>
    </row>
    <row r="240" spans="9:17" ht="15" thickBot="1">
      <c r="I240" s="8">
        <v>43699</v>
      </c>
      <c r="J240" s="9">
        <v>15.8154</v>
      </c>
      <c r="K240" s="16">
        <f t="shared" si="51"/>
        <v>15.815387599276644</v>
      </c>
      <c r="L240" s="81"/>
      <c r="M240" s="46">
        <f t="shared" si="48"/>
        <v>1.0007023405022684</v>
      </c>
      <c r="N240" s="8">
        <v>43699</v>
      </c>
      <c r="O240" s="9">
        <v>39.909999999999997</v>
      </c>
      <c r="P240" s="17">
        <f t="shared" si="49"/>
        <v>39.911283161981451</v>
      </c>
      <c r="Q240" s="1" t="s">
        <v>28</v>
      </c>
    </row>
    <row r="241" spans="9:17" ht="15" thickBot="1">
      <c r="I241" s="8">
        <v>43700</v>
      </c>
      <c r="J241" s="9">
        <v>15.826499999999999</v>
      </c>
      <c r="K241" s="16">
        <f t="shared" si="51"/>
        <v>15.826495386546689</v>
      </c>
      <c r="L241" s="81"/>
      <c r="M241" s="46">
        <f t="shared" si="48"/>
        <v>1.0007018475662961</v>
      </c>
      <c r="N241" s="8">
        <v>43700</v>
      </c>
      <c r="O241" s="9">
        <v>39.94</v>
      </c>
      <c r="P241" s="17">
        <f t="shared" si="49"/>
        <v>39.939314472643616</v>
      </c>
      <c r="Q241" s="1" t="s">
        <v>29</v>
      </c>
    </row>
    <row r="242" spans="9:17" ht="15" thickBot="1">
      <c r="I242" s="8">
        <v>43701</v>
      </c>
      <c r="J242" s="9">
        <v>15.8376</v>
      </c>
      <c r="K242" s="16">
        <f t="shared" si="51"/>
        <v>15.837603173816735</v>
      </c>
      <c r="L242" s="81"/>
      <c r="M242" s="46">
        <f t="shared" si="48"/>
        <v>1.0007013553217705</v>
      </c>
      <c r="N242" s="8">
        <v>43701</v>
      </c>
      <c r="O242" s="9">
        <v>39.97</v>
      </c>
      <c r="P242" s="17">
        <f t="shared" si="49"/>
        <v>39.967345783305774</v>
      </c>
      <c r="Q242" s="1" t="s">
        <v>30</v>
      </c>
    </row>
    <row r="243" spans="9:17" ht="15" thickBot="1">
      <c r="I243" s="8">
        <v>43702</v>
      </c>
      <c r="J243" s="9">
        <v>15.848699999999999</v>
      </c>
      <c r="K243" s="16">
        <f t="shared" si="51"/>
        <v>15.84871096108678</v>
      </c>
      <c r="L243" s="81"/>
      <c r="M243" s="46">
        <f t="shared" si="48"/>
        <v>1.0007008637672374</v>
      </c>
      <c r="N243" s="8">
        <v>43702</v>
      </c>
      <c r="O243" s="9">
        <v>39.97</v>
      </c>
      <c r="P243" s="17">
        <f t="shared" si="49"/>
        <v>39.967345783305774</v>
      </c>
      <c r="Q243" s="1" t="s">
        <v>31</v>
      </c>
    </row>
    <row r="244" spans="9:17" ht="15" thickBot="1">
      <c r="I244" s="8">
        <v>43703</v>
      </c>
      <c r="J244" s="9">
        <v>15.8598</v>
      </c>
      <c r="K244" s="16">
        <f t="shared" si="51"/>
        <v>15.859818748356824</v>
      </c>
      <c r="L244" s="81"/>
      <c r="M244" s="46">
        <f t="shared" si="48"/>
        <v>1.0007003729012474</v>
      </c>
      <c r="N244" s="8">
        <v>43703</v>
      </c>
      <c r="O244" s="9">
        <v>39.97</v>
      </c>
      <c r="P244" s="17">
        <f t="shared" si="49"/>
        <v>39.967345783305774</v>
      </c>
      <c r="Q244" s="1" t="s">
        <v>32</v>
      </c>
    </row>
    <row r="245" spans="9:17" ht="15" thickBot="1">
      <c r="I245" s="8">
        <v>43704</v>
      </c>
      <c r="J245" s="9">
        <v>15.871</v>
      </c>
      <c r="K245" s="16">
        <f t="shared" si="51"/>
        <v>15.87092653562687</v>
      </c>
      <c r="L245" s="81"/>
      <c r="M245" s="46">
        <f t="shared" si="48"/>
        <v>1.0007061879721055</v>
      </c>
      <c r="N245" s="8">
        <v>43704</v>
      </c>
      <c r="O245" s="9">
        <v>40.049999999999997</v>
      </c>
      <c r="P245" s="17">
        <f t="shared" si="49"/>
        <v>40.051439715292261</v>
      </c>
      <c r="Q245" s="1" t="s">
        <v>33</v>
      </c>
    </row>
    <row r="246" spans="9:17" ht="15" thickBot="1">
      <c r="I246" s="8">
        <v>43705</v>
      </c>
      <c r="J246" s="9">
        <v>15.882099999999999</v>
      </c>
      <c r="K246" s="16">
        <f t="shared" si="51"/>
        <v>15.882134393052501</v>
      </c>
      <c r="L246" s="81"/>
      <c r="M246" s="46">
        <f t="shared" si="48"/>
        <v>1.0006993888223803</v>
      </c>
      <c r="N246" s="8">
        <v>43705</v>
      </c>
      <c r="O246" s="9">
        <v>40.08</v>
      </c>
      <c r="P246" s="17">
        <f t="shared" si="49"/>
        <v>40.079723560284712</v>
      </c>
      <c r="Q246" s="1" t="s">
        <v>34</v>
      </c>
    </row>
    <row r="247" spans="9:17" ht="15" thickBot="1">
      <c r="I247" s="8">
        <v>43706</v>
      </c>
      <c r="J247" s="9">
        <v>15.8933</v>
      </c>
      <c r="K247" s="16">
        <f t="shared" si="51"/>
        <v>15.893242180322545</v>
      </c>
      <c r="L247" s="81"/>
      <c r="M247" s="46">
        <f t="shared" si="48"/>
        <v>1.0007051964160911</v>
      </c>
      <c r="N247" s="8">
        <v>43706</v>
      </c>
      <c r="O247" s="9">
        <v>40.11</v>
      </c>
      <c r="P247" s="17">
        <f t="shared" si="49"/>
        <v>40.10775487094687</v>
      </c>
      <c r="Q247" s="1" t="s">
        <v>28</v>
      </c>
    </row>
    <row r="248" spans="9:17" ht="15" thickBot="1">
      <c r="I248" s="8">
        <v>43707</v>
      </c>
      <c r="J248" s="9">
        <v>15.904400000000001</v>
      </c>
      <c r="K248" s="16">
        <f t="shared" si="51"/>
        <v>15.904450037748177</v>
      </c>
      <c r="L248" s="81"/>
      <c r="M248" s="46">
        <f t="shared" si="48"/>
        <v>1.0006984075050493</v>
      </c>
      <c r="N248" s="8">
        <v>43707</v>
      </c>
      <c r="O248" s="9">
        <v>40.14</v>
      </c>
      <c r="P248" s="17">
        <f t="shared" si="49"/>
        <v>40.136038715939321</v>
      </c>
      <c r="Q248" s="1" t="s">
        <v>29</v>
      </c>
    </row>
    <row r="249" spans="9:17" ht="15" thickBot="1">
      <c r="I249" s="8">
        <v>43708</v>
      </c>
      <c r="J249" s="9">
        <v>15.9156</v>
      </c>
      <c r="K249" s="16">
        <f t="shared" si="51"/>
        <v>15.915557825018222</v>
      </c>
      <c r="L249" s="81"/>
      <c r="M249" s="46">
        <f t="shared" ref="M249:M312" si="52">J249/J248</f>
        <v>1.0007042076406529</v>
      </c>
      <c r="N249" s="8">
        <v>43708</v>
      </c>
      <c r="O249" s="9">
        <v>40.159999999999997</v>
      </c>
      <c r="P249" s="17">
        <f t="shared" si="49"/>
        <v>40.164070026601486</v>
      </c>
      <c r="Q249" s="1" t="s">
        <v>30</v>
      </c>
    </row>
    <row r="250" spans="9:17" ht="15" thickBot="1">
      <c r="I250" s="8">
        <v>43709</v>
      </c>
      <c r="J250" s="9">
        <v>15.9268</v>
      </c>
      <c r="K250" s="16">
        <f t="shared" si="51"/>
        <v>15.926765682443852</v>
      </c>
      <c r="L250" s="81"/>
      <c r="M250" s="46">
        <f t="shared" si="52"/>
        <v>1.0007037120812285</v>
      </c>
      <c r="N250" s="8">
        <v>43709</v>
      </c>
      <c r="O250" s="9">
        <v>40.159999999999997</v>
      </c>
      <c r="P250" s="17">
        <f t="shared" si="49"/>
        <v>40.164070026601486</v>
      </c>
      <c r="Q250" s="1" t="s">
        <v>31</v>
      </c>
    </row>
    <row r="251" spans="9:17" ht="15" thickBot="1">
      <c r="I251" s="8">
        <v>43710</v>
      </c>
      <c r="J251" s="9">
        <v>15.938000000000001</v>
      </c>
      <c r="K251" s="16">
        <f t="shared" si="51"/>
        <v>15.937973539869484</v>
      </c>
      <c r="L251" s="81"/>
      <c r="M251" s="46">
        <f t="shared" si="52"/>
        <v>1.000703217218776</v>
      </c>
      <c r="N251" s="8">
        <v>43710</v>
      </c>
      <c r="O251" s="9">
        <v>40.159999999999997</v>
      </c>
      <c r="P251" s="17">
        <f t="shared" si="49"/>
        <v>40.164070026601486</v>
      </c>
      <c r="Q251" s="1" t="s">
        <v>32</v>
      </c>
    </row>
    <row r="252" spans="9:17" ht="15" thickBot="1">
      <c r="I252" s="8">
        <v>43711</v>
      </c>
      <c r="J252" s="9">
        <v>15.949199999999999</v>
      </c>
      <c r="K252" s="16">
        <f t="shared" si="51"/>
        <v>15.949181397295114</v>
      </c>
      <c r="L252" s="81"/>
      <c r="M252" s="46">
        <f t="shared" si="52"/>
        <v>1.0007027230518257</v>
      </c>
      <c r="N252" s="8">
        <v>43711</v>
      </c>
      <c r="O252" s="9">
        <v>40.25</v>
      </c>
      <c r="P252" s="17">
        <f t="shared" si="49"/>
        <v>40.24892156157884</v>
      </c>
      <c r="Q252" s="1" t="s">
        <v>33</v>
      </c>
    </row>
    <row r="253" spans="9:17" ht="15" thickBot="1">
      <c r="I253" s="8">
        <v>43712</v>
      </c>
      <c r="J253" s="9">
        <v>15.9604</v>
      </c>
      <c r="K253" s="16">
        <f t="shared" si="51"/>
        <v>15.960389254720743</v>
      </c>
      <c r="L253" s="81"/>
      <c r="M253" s="46">
        <f t="shared" si="52"/>
        <v>1.0007022295789132</v>
      </c>
      <c r="N253" s="8">
        <v>43712</v>
      </c>
      <c r="O253" s="9">
        <v>40.28</v>
      </c>
      <c r="P253" s="17">
        <f t="shared" si="49"/>
        <v>40.277205406571291</v>
      </c>
      <c r="Q253" s="1" t="s">
        <v>34</v>
      </c>
    </row>
    <row r="254" spans="9:17" ht="15" thickBot="1">
      <c r="I254" s="8">
        <v>43713</v>
      </c>
      <c r="J254" s="9">
        <v>15.9716</v>
      </c>
      <c r="K254" s="16">
        <f t="shared" si="51"/>
        <v>15.971597112146375</v>
      </c>
      <c r="L254" s="81"/>
      <c r="M254" s="46">
        <f t="shared" si="52"/>
        <v>1.0007017367985764</v>
      </c>
      <c r="N254" s="8">
        <v>43713</v>
      </c>
      <c r="O254" s="9">
        <v>40.31</v>
      </c>
      <c r="P254" s="17">
        <f t="shared" si="49"/>
        <v>40.305489251563742</v>
      </c>
      <c r="Q254" s="1" t="s">
        <v>28</v>
      </c>
    </row>
    <row r="255" spans="9:17" ht="15" thickBot="1">
      <c r="I255" s="8">
        <v>43714</v>
      </c>
      <c r="J255" s="9">
        <v>15.982799999999999</v>
      </c>
      <c r="K255" s="16">
        <f t="shared" si="51"/>
        <v>15.982804969572006</v>
      </c>
      <c r="L255" s="81"/>
      <c r="M255" s="46">
        <f t="shared" si="52"/>
        <v>1.0007012447093591</v>
      </c>
      <c r="N255" s="8">
        <v>43714</v>
      </c>
      <c r="O255" s="9">
        <v>40.33</v>
      </c>
      <c r="P255" s="17">
        <f t="shared" si="49"/>
        <v>40.333773096556193</v>
      </c>
      <c r="Q255" s="1" t="s">
        <v>29</v>
      </c>
    </row>
    <row r="256" spans="9:17" ht="15" thickBot="1">
      <c r="I256" s="8">
        <v>43715</v>
      </c>
      <c r="J256" s="9">
        <v>15.994</v>
      </c>
      <c r="K256" s="16">
        <f t="shared" si="51"/>
        <v>15.994012826997636</v>
      </c>
      <c r="L256" s="81"/>
      <c r="M256" s="46">
        <f t="shared" si="52"/>
        <v>1.000700753309808</v>
      </c>
      <c r="N256" s="8">
        <v>43715</v>
      </c>
      <c r="O256" s="9">
        <v>40.36</v>
      </c>
      <c r="P256" s="17">
        <f t="shared" si="49"/>
        <v>40.362056941548637</v>
      </c>
      <c r="Q256" s="1" t="s">
        <v>30</v>
      </c>
    </row>
    <row r="257" spans="9:17" ht="15" thickBot="1">
      <c r="I257" s="8">
        <v>43716</v>
      </c>
      <c r="J257" s="9">
        <v>16.005199999999999</v>
      </c>
      <c r="K257" s="16">
        <f t="shared" si="51"/>
        <v>16.005220684423268</v>
      </c>
      <c r="L257" s="81"/>
      <c r="M257" s="46">
        <f t="shared" si="52"/>
        <v>1.0007002625984744</v>
      </c>
      <c r="N257" s="8">
        <v>43716</v>
      </c>
      <c r="O257" s="9">
        <v>40.36</v>
      </c>
      <c r="P257" s="17">
        <f t="shared" si="49"/>
        <v>40.362056941548637</v>
      </c>
      <c r="Q257" s="1" t="s">
        <v>31</v>
      </c>
    </row>
    <row r="258" spans="9:17" ht="15" thickBot="1">
      <c r="I258" s="8">
        <v>43717</v>
      </c>
      <c r="J258" s="9">
        <v>16.016500000000001</v>
      </c>
      <c r="K258" s="16">
        <f t="shared" si="51"/>
        <v>16.016428541848899</v>
      </c>
      <c r="L258" s="81"/>
      <c r="M258" s="46">
        <f t="shared" si="52"/>
        <v>1.0007060205433236</v>
      </c>
      <c r="N258" s="8">
        <v>43717</v>
      </c>
      <c r="O258" s="9">
        <v>40.36</v>
      </c>
      <c r="P258" s="17">
        <f t="shared" si="49"/>
        <v>40.362056941548637</v>
      </c>
      <c r="Q258" s="1" t="s">
        <v>32</v>
      </c>
    </row>
    <row r="259" spans="9:17" ht="15" thickBot="1">
      <c r="I259" s="8">
        <v>43718</v>
      </c>
      <c r="J259" s="9">
        <v>16.027699999999999</v>
      </c>
      <c r="K259" s="16">
        <f t="shared" si="51"/>
        <v>16.027736469430117</v>
      </c>
      <c r="L259" s="81"/>
      <c r="M259" s="46">
        <f t="shared" si="52"/>
        <v>1.0006992788686666</v>
      </c>
      <c r="N259" s="8">
        <v>43718</v>
      </c>
      <c r="O259" s="9">
        <v>40.450000000000003</v>
      </c>
      <c r="P259" s="17">
        <f t="shared" si="49"/>
        <v>40.447161010856284</v>
      </c>
      <c r="Q259" s="1" t="s">
        <v>33</v>
      </c>
    </row>
    <row r="260" spans="9:17" ht="15" thickBot="1">
      <c r="I260" s="8">
        <v>43719</v>
      </c>
      <c r="J260" s="9">
        <v>16.039000000000001</v>
      </c>
      <c r="K260" s="16">
        <f t="shared" si="51"/>
        <v>16.038944326855745</v>
      </c>
      <c r="L260" s="81"/>
      <c r="M260" s="46">
        <f t="shared" si="52"/>
        <v>1.0007050294178206</v>
      </c>
      <c r="N260" s="8">
        <v>43719</v>
      </c>
      <c r="O260" s="9">
        <v>40.479999999999997</v>
      </c>
      <c r="P260" s="17">
        <f t="shared" si="49"/>
        <v>40.475444855848735</v>
      </c>
      <c r="Q260" s="1" t="s">
        <v>34</v>
      </c>
    </row>
    <row r="261" spans="9:17" ht="15" thickBot="1">
      <c r="I261" s="8">
        <v>43720</v>
      </c>
      <c r="J261" s="9">
        <v>16.0502</v>
      </c>
      <c r="K261" s="16">
        <f t="shared" si="51"/>
        <v>16.050252254436966</v>
      </c>
      <c r="L261" s="81"/>
      <c r="M261" s="46">
        <f t="shared" si="52"/>
        <v>1.0006982978988714</v>
      </c>
      <c r="N261" s="8">
        <v>43720</v>
      </c>
      <c r="O261" s="9">
        <v>40.5</v>
      </c>
      <c r="P261" s="17">
        <f t="shared" si="49"/>
        <v>40.50398123517148</v>
      </c>
      <c r="Q261" s="1" t="s">
        <v>28</v>
      </c>
    </row>
    <row r="262" spans="9:17" ht="15" thickBot="1">
      <c r="I262" s="8">
        <v>43721</v>
      </c>
      <c r="J262" s="9">
        <v>16.061499999999999</v>
      </c>
      <c r="K262" s="16">
        <f t="shared" si="51"/>
        <v>16.061460111862594</v>
      </c>
      <c r="L262" s="81"/>
      <c r="M262" s="46">
        <f t="shared" si="52"/>
        <v>1.0007040410711392</v>
      </c>
      <c r="N262" s="8">
        <v>43721</v>
      </c>
      <c r="O262" s="9">
        <v>40.53</v>
      </c>
      <c r="P262" s="17">
        <f t="shared" si="49"/>
        <v>40.532265080163924</v>
      </c>
      <c r="Q262" s="1" t="s">
        <v>29</v>
      </c>
    </row>
    <row r="263" spans="9:17" ht="15" thickBot="1">
      <c r="I263" s="8">
        <v>43722</v>
      </c>
      <c r="J263" s="9">
        <v>16.072800000000001</v>
      </c>
      <c r="K263" s="16">
        <f t="shared" si="51"/>
        <v>16.072768039443812</v>
      </c>
      <c r="L263" s="81"/>
      <c r="M263" s="46">
        <f t="shared" si="52"/>
        <v>1.0007035457460387</v>
      </c>
      <c r="N263" s="8">
        <v>43722</v>
      </c>
      <c r="O263" s="9">
        <v>40.56</v>
      </c>
      <c r="P263" s="17">
        <f t="shared" si="49"/>
        <v>40.560801459486662</v>
      </c>
      <c r="Q263" s="1" t="s">
        <v>30</v>
      </c>
    </row>
    <row r="264" spans="9:17" ht="15" thickBot="1">
      <c r="I264" s="8">
        <v>43723</v>
      </c>
      <c r="J264" s="9">
        <v>16.084099999999999</v>
      </c>
      <c r="K264" s="16">
        <f t="shared" si="51"/>
        <v>16.084075967025029</v>
      </c>
      <c r="L264" s="82"/>
      <c r="M264" s="46">
        <f t="shared" si="52"/>
        <v>1.0007030511174158</v>
      </c>
      <c r="N264" s="106">
        <v>43723</v>
      </c>
      <c r="O264" s="9">
        <v>40.56</v>
      </c>
      <c r="P264" s="17">
        <f t="shared" si="49"/>
        <v>40.560801459486662</v>
      </c>
      <c r="Q264" s="1" t="s">
        <v>31</v>
      </c>
    </row>
    <row r="265" spans="9:17" ht="15" thickBot="1">
      <c r="I265" s="8">
        <v>43724</v>
      </c>
      <c r="J265" s="9">
        <v>16.1051</v>
      </c>
      <c r="K265" s="16">
        <f t="shared" ref="K265:K294" si="53">$D$14*J264</f>
        <v>16.104903841966394</v>
      </c>
      <c r="L265" s="72" t="s">
        <v>26</v>
      </c>
      <c r="M265" s="46">
        <f t="shared" si="52"/>
        <v>1.001305637244235</v>
      </c>
      <c r="N265" s="8">
        <v>43724</v>
      </c>
      <c r="O265" s="9">
        <v>40.56</v>
      </c>
      <c r="P265" s="17">
        <f t="shared" ref="P265:P328" si="54">IF(OR(Q265="Martes",Q265="Miércoles",Q265="Jueves",Q265="Viernes",Q265="Sábado"),(14.05/5.5636*J264),IF(Q265="Domingo",P264,P263))</f>
        <v>40.560801459486662</v>
      </c>
      <c r="Q265" s="1" t="s">
        <v>32</v>
      </c>
    </row>
    <row r="266" spans="9:17" ht="15.75" customHeight="1" thickBot="1">
      <c r="I266" s="8">
        <v>43725</v>
      </c>
      <c r="J266" s="9">
        <v>16.126200000000001</v>
      </c>
      <c r="K266" s="16">
        <f t="shared" si="53"/>
        <v>16.125931004237287</v>
      </c>
      <c r="L266" s="73"/>
      <c r="M266" s="46">
        <f t="shared" si="52"/>
        <v>1.0013101439916547</v>
      </c>
      <c r="N266" s="8">
        <v>43725</v>
      </c>
      <c r="O266" s="9">
        <v>40.67</v>
      </c>
      <c r="P266" s="17">
        <f t="shared" si="54"/>
        <v>40.670906427492994</v>
      </c>
      <c r="Q266" s="1" t="s">
        <v>33</v>
      </c>
    </row>
    <row r="267" spans="9:17" ht="15.75" customHeight="1" thickBot="1">
      <c r="I267" s="8">
        <v>43726</v>
      </c>
      <c r="J267" s="9">
        <v>16.147300000000001</v>
      </c>
      <c r="K267" s="16">
        <f t="shared" si="53"/>
        <v>16.147058295852329</v>
      </c>
      <c r="L267" s="73"/>
      <c r="M267" s="46">
        <f t="shared" si="52"/>
        <v>1.0013084297602659</v>
      </c>
      <c r="N267" s="8">
        <v>43726</v>
      </c>
      <c r="O267" s="9">
        <v>40.72</v>
      </c>
      <c r="P267" s="17">
        <f t="shared" si="54"/>
        <v>40.724191171184131</v>
      </c>
      <c r="Q267" s="1" t="s">
        <v>34</v>
      </c>
    </row>
    <row r="268" spans="9:17" ht="15.75" customHeight="1" thickBot="1">
      <c r="I268" s="8">
        <v>43727</v>
      </c>
      <c r="J268" s="9">
        <v>16.168399999999998</v>
      </c>
      <c r="K268" s="16">
        <f t="shared" si="53"/>
        <v>16.16818558746737</v>
      </c>
      <c r="L268" s="73"/>
      <c r="M268" s="46">
        <f t="shared" si="52"/>
        <v>1.0013067200089176</v>
      </c>
      <c r="N268" s="8">
        <v>43727</v>
      </c>
      <c r="O268" s="9">
        <v>40.78</v>
      </c>
      <c r="P268" s="17">
        <f t="shared" si="54"/>
        <v>40.777475914875268</v>
      </c>
      <c r="Q268" s="1" t="s">
        <v>28</v>
      </c>
    </row>
    <row r="269" spans="9:17" ht="15.75" customHeight="1" thickBot="1">
      <c r="I269" s="8">
        <v>43728</v>
      </c>
      <c r="J269" s="9">
        <v>16.189599999999999</v>
      </c>
      <c r="K269" s="16">
        <f t="shared" si="53"/>
        <v>16.189312879082411</v>
      </c>
      <c r="L269" s="73"/>
      <c r="M269" s="46">
        <f t="shared" si="52"/>
        <v>1.0013111996239579</v>
      </c>
      <c r="N269" s="8">
        <v>43728</v>
      </c>
      <c r="O269" s="9">
        <v>40.83</v>
      </c>
      <c r="P269" s="17">
        <f t="shared" si="54"/>
        <v>40.830760658566398</v>
      </c>
      <c r="Q269" s="1" t="s">
        <v>29</v>
      </c>
    </row>
    <row r="270" spans="9:17" ht="15.75" customHeight="1" thickBot="1">
      <c r="I270" s="8">
        <v>43729</v>
      </c>
      <c r="J270" s="9">
        <v>16.210699999999999</v>
      </c>
      <c r="K270" s="16">
        <f t="shared" si="53"/>
        <v>16.2105403000416</v>
      </c>
      <c r="L270" s="73"/>
      <c r="M270" s="46">
        <f t="shared" si="52"/>
        <v>1.0013033058259624</v>
      </c>
      <c r="N270" s="8">
        <v>43729</v>
      </c>
      <c r="O270" s="9">
        <v>40.880000000000003</v>
      </c>
      <c r="P270" s="17">
        <f t="shared" si="54"/>
        <v>40.884297936587821</v>
      </c>
      <c r="Q270" s="1" t="s">
        <v>30</v>
      </c>
    </row>
    <row r="271" spans="9:17" ht="15.75" customHeight="1" thickBot="1">
      <c r="I271" s="8">
        <v>43730</v>
      </c>
      <c r="J271" s="9">
        <v>16.2319</v>
      </c>
      <c r="K271" s="16">
        <f t="shared" si="53"/>
        <v>16.231667591656642</v>
      </c>
      <c r="L271" s="73"/>
      <c r="M271" s="46">
        <f t="shared" si="52"/>
        <v>1.001307778195883</v>
      </c>
      <c r="N271" s="8">
        <v>43730</v>
      </c>
      <c r="O271" s="9">
        <v>40.880000000000003</v>
      </c>
      <c r="P271" s="17">
        <f t="shared" si="54"/>
        <v>40.884297936587821</v>
      </c>
      <c r="Q271" s="1" t="s">
        <v>31</v>
      </c>
    </row>
    <row r="272" spans="9:17" ht="15.75" customHeight="1" thickBot="1">
      <c r="I272" s="8">
        <v>43731</v>
      </c>
      <c r="J272" s="9">
        <v>16.2532</v>
      </c>
      <c r="K272" s="16">
        <f t="shared" si="53"/>
        <v>16.252895012615831</v>
      </c>
      <c r="L272" s="73"/>
      <c r="M272" s="46">
        <f t="shared" si="52"/>
        <v>1.001312230854059</v>
      </c>
      <c r="N272" s="8">
        <v>43731</v>
      </c>
      <c r="O272" s="9">
        <v>40.880000000000003</v>
      </c>
      <c r="P272" s="17">
        <f t="shared" si="54"/>
        <v>40.884297936587821</v>
      </c>
      <c r="Q272" s="1" t="s">
        <v>32</v>
      </c>
    </row>
    <row r="273" spans="9:17" ht="15.75" customHeight="1" thickBot="1">
      <c r="I273" s="8">
        <v>43732</v>
      </c>
      <c r="J273" s="9">
        <v>16.2744</v>
      </c>
      <c r="K273" s="16">
        <f t="shared" si="53"/>
        <v>16.274222562919167</v>
      </c>
      <c r="L273" s="73"/>
      <c r="M273" s="46">
        <f t="shared" si="52"/>
        <v>1.001304358526321</v>
      </c>
      <c r="N273" s="8">
        <v>43732</v>
      </c>
      <c r="O273" s="9">
        <v>41.04</v>
      </c>
      <c r="P273" s="17">
        <f t="shared" si="54"/>
        <v>41.044909770652097</v>
      </c>
      <c r="Q273" s="1" t="s">
        <v>33</v>
      </c>
    </row>
    <row r="274" spans="9:17" ht="15.75" customHeight="1" thickBot="1">
      <c r="I274" s="8">
        <v>43733</v>
      </c>
      <c r="J274" s="9">
        <v>16.2957</v>
      </c>
      <c r="K274" s="16">
        <f t="shared" si="53"/>
        <v>16.295449983878356</v>
      </c>
      <c r="L274" s="73"/>
      <c r="M274" s="46">
        <f t="shared" si="52"/>
        <v>1.0013088040112077</v>
      </c>
      <c r="N274" s="8">
        <v>43733</v>
      </c>
      <c r="O274" s="9">
        <v>41.1</v>
      </c>
      <c r="P274" s="17">
        <f t="shared" si="54"/>
        <v>41.098447048673528</v>
      </c>
      <c r="Q274" s="1" t="s">
        <v>34</v>
      </c>
    </row>
    <row r="275" spans="9:17" ht="15.75" customHeight="1" thickBot="1">
      <c r="I275" s="8">
        <v>43734</v>
      </c>
      <c r="J275" s="9">
        <v>16.3171</v>
      </c>
      <c r="K275" s="16">
        <f t="shared" si="53"/>
        <v>16.316777534181693</v>
      </c>
      <c r="L275" s="73"/>
      <c r="M275" s="46">
        <f t="shared" si="52"/>
        <v>1.0013132298704566</v>
      </c>
      <c r="N275" s="8">
        <v>43734</v>
      </c>
      <c r="O275" s="9">
        <v>41.15</v>
      </c>
      <c r="P275" s="17">
        <f t="shared" si="54"/>
        <v>41.152236861025237</v>
      </c>
      <c r="Q275" s="1" t="s">
        <v>28</v>
      </c>
    </row>
    <row r="276" spans="9:17" ht="15.75" customHeight="1" thickBot="1">
      <c r="I276" s="8">
        <v>43735</v>
      </c>
      <c r="J276" s="9">
        <v>16.3384</v>
      </c>
      <c r="K276" s="16">
        <f t="shared" si="53"/>
        <v>16.338205213829173</v>
      </c>
      <c r="L276" s="73"/>
      <c r="M276" s="46">
        <f t="shared" si="52"/>
        <v>1.0013053790195561</v>
      </c>
      <c r="N276" s="8">
        <v>43735</v>
      </c>
      <c r="O276" s="9">
        <v>41.21</v>
      </c>
      <c r="P276" s="17">
        <f t="shared" si="54"/>
        <v>41.206279207707247</v>
      </c>
      <c r="Q276" s="1" t="s">
        <v>29</v>
      </c>
    </row>
    <row r="277" spans="9:17" ht="15.75" customHeight="1" thickBot="1">
      <c r="I277" s="8">
        <v>43736</v>
      </c>
      <c r="J277" s="9">
        <v>16.3598</v>
      </c>
      <c r="K277" s="16">
        <f t="shared" si="53"/>
        <v>16.35953276413251</v>
      </c>
      <c r="L277" s="73"/>
      <c r="M277" s="46">
        <f t="shared" si="52"/>
        <v>1.001309797777016</v>
      </c>
      <c r="N277" s="8">
        <v>43736</v>
      </c>
      <c r="O277" s="9">
        <v>41.26</v>
      </c>
      <c r="P277" s="17">
        <f t="shared" si="54"/>
        <v>41.260069020058957</v>
      </c>
      <c r="Q277" s="1" t="s">
        <v>30</v>
      </c>
    </row>
    <row r="278" spans="9:17" ht="15.75" customHeight="1" thickBot="1">
      <c r="I278" s="8">
        <v>43737</v>
      </c>
      <c r="J278" s="9">
        <v>16.3812</v>
      </c>
      <c r="K278" s="16">
        <f t="shared" si="53"/>
        <v>16.380960443779994</v>
      </c>
      <c r="L278" s="73"/>
      <c r="M278" s="46">
        <f t="shared" si="52"/>
        <v>1.0013080844509101</v>
      </c>
      <c r="N278" s="8">
        <v>43737</v>
      </c>
      <c r="O278" s="9">
        <v>41.26</v>
      </c>
      <c r="P278" s="17">
        <f t="shared" si="54"/>
        <v>41.260069020058957</v>
      </c>
      <c r="Q278" s="1" t="s">
        <v>31</v>
      </c>
    </row>
    <row r="279" spans="9:17" ht="15.75" customHeight="1" thickBot="1">
      <c r="I279" s="8">
        <v>43738</v>
      </c>
      <c r="J279" s="9">
        <v>16.4026</v>
      </c>
      <c r="K279" s="16">
        <f t="shared" si="53"/>
        <v>16.402388123427475</v>
      </c>
      <c r="L279" s="73"/>
      <c r="M279" s="46">
        <f t="shared" si="52"/>
        <v>1.001306375601299</v>
      </c>
      <c r="N279" s="8">
        <v>43738</v>
      </c>
      <c r="O279" s="9">
        <v>41.26</v>
      </c>
      <c r="P279" s="17">
        <f t="shared" si="54"/>
        <v>41.260069020058957</v>
      </c>
      <c r="Q279" s="1" t="s">
        <v>32</v>
      </c>
    </row>
    <row r="280" spans="9:17" ht="15.75" customHeight="1" thickBot="1">
      <c r="I280" s="8">
        <v>43739</v>
      </c>
      <c r="J280" s="9">
        <v>16.424099999999999</v>
      </c>
      <c r="K280" s="16">
        <f t="shared" si="53"/>
        <v>16.423815803074959</v>
      </c>
      <c r="L280" s="73"/>
      <c r="M280" s="46">
        <f t="shared" si="52"/>
        <v>1.0013107678051041</v>
      </c>
      <c r="N280" s="8">
        <v>43739</v>
      </c>
      <c r="O280" s="9">
        <v>41.42</v>
      </c>
      <c r="P280" s="17">
        <f t="shared" si="54"/>
        <v>41.422196060104973</v>
      </c>
      <c r="Q280" s="1" t="s">
        <v>33</v>
      </c>
    </row>
    <row r="281" spans="9:17" ht="15.75" customHeight="1" thickBot="1">
      <c r="I281" s="8">
        <v>43740</v>
      </c>
      <c r="J281" s="9">
        <v>16.445499999999999</v>
      </c>
      <c r="K281" s="16">
        <f t="shared" si="53"/>
        <v>16.445343612066587</v>
      </c>
      <c r="L281" s="73"/>
      <c r="M281" s="46">
        <f t="shared" si="52"/>
        <v>1.0013029633282797</v>
      </c>
      <c r="N281" s="8">
        <v>43740</v>
      </c>
      <c r="O281" s="9">
        <v>41.48</v>
      </c>
      <c r="P281" s="17">
        <f t="shared" si="54"/>
        <v>41.476490941117262</v>
      </c>
      <c r="Q281" s="1" t="s">
        <v>34</v>
      </c>
    </row>
    <row r="282" spans="9:17" ht="15.75" customHeight="1" thickBot="1">
      <c r="I282" s="8">
        <v>43741</v>
      </c>
      <c r="J282" s="9">
        <v>16.467099999999999</v>
      </c>
      <c r="K282" s="16">
        <f t="shared" si="53"/>
        <v>16.466771291714071</v>
      </c>
      <c r="L282" s="73"/>
      <c r="M282" s="46">
        <f t="shared" si="52"/>
        <v>1.0013134292055577</v>
      </c>
      <c r="N282" s="8">
        <v>43741</v>
      </c>
      <c r="O282" s="9">
        <v>41.53</v>
      </c>
      <c r="P282" s="17">
        <f t="shared" si="54"/>
        <v>41.530533287799265</v>
      </c>
      <c r="Q282" s="1" t="s">
        <v>28</v>
      </c>
    </row>
    <row r="283" spans="9:17" ht="15.75" customHeight="1" thickBot="1">
      <c r="I283" s="8">
        <v>43742</v>
      </c>
      <c r="J283" s="9">
        <v>16.488600000000002</v>
      </c>
      <c r="K283" s="16">
        <f t="shared" si="53"/>
        <v>16.488399230049847</v>
      </c>
      <c r="L283" s="73"/>
      <c r="M283" s="46">
        <f t="shared" si="52"/>
        <v>1.001305633657414</v>
      </c>
      <c r="N283" s="8">
        <v>43742</v>
      </c>
      <c r="O283" s="9">
        <v>41.58</v>
      </c>
      <c r="P283" s="17">
        <f t="shared" si="54"/>
        <v>41.585080703141848</v>
      </c>
      <c r="Q283" s="1" t="s">
        <v>29</v>
      </c>
    </row>
    <row r="284" spans="9:17" ht="15.75" customHeight="1" thickBot="1">
      <c r="I284" s="8">
        <v>43743</v>
      </c>
      <c r="J284" s="9">
        <v>16.510200000000001</v>
      </c>
      <c r="K284" s="16">
        <f t="shared" si="53"/>
        <v>16.509927039041482</v>
      </c>
      <c r="L284" s="73"/>
      <c r="M284" s="46">
        <f t="shared" si="52"/>
        <v>1.0013099959972345</v>
      </c>
      <c r="N284" s="8">
        <v>43743</v>
      </c>
      <c r="O284" s="9">
        <v>41.64</v>
      </c>
      <c r="P284" s="17">
        <f t="shared" si="54"/>
        <v>41.639375584154152</v>
      </c>
      <c r="Q284" s="1" t="s">
        <v>30</v>
      </c>
    </row>
    <row r="285" spans="9:17" ht="15.75" customHeight="1" thickBot="1">
      <c r="I285" s="8">
        <v>43744</v>
      </c>
      <c r="J285" s="9">
        <v>16.5318</v>
      </c>
      <c r="K285" s="16">
        <f t="shared" si="53"/>
        <v>16.531554977377258</v>
      </c>
      <c r="L285" s="73"/>
      <c r="M285" s="46">
        <f t="shared" si="52"/>
        <v>1.0013082821528509</v>
      </c>
      <c r="N285" s="8">
        <v>43744</v>
      </c>
      <c r="O285" s="9">
        <v>41.64</v>
      </c>
      <c r="P285" s="17">
        <f t="shared" si="54"/>
        <v>41.639375584154152</v>
      </c>
      <c r="Q285" s="1" t="s">
        <v>31</v>
      </c>
    </row>
    <row r="286" spans="9:17" ht="15.75" customHeight="1" thickBot="1">
      <c r="I286" s="8">
        <v>43745</v>
      </c>
      <c r="J286" s="9">
        <v>16.5534</v>
      </c>
      <c r="K286" s="16">
        <f t="shared" si="53"/>
        <v>16.553182915713034</v>
      </c>
      <c r="L286" s="73"/>
      <c r="M286" s="46">
        <f t="shared" si="52"/>
        <v>1.0013065727869923</v>
      </c>
      <c r="N286" s="8">
        <v>43745</v>
      </c>
      <c r="O286" s="9">
        <v>41.64</v>
      </c>
      <c r="P286" s="17">
        <f t="shared" si="54"/>
        <v>41.639375584154152</v>
      </c>
      <c r="Q286" s="1" t="s">
        <v>32</v>
      </c>
    </row>
    <row r="287" spans="9:17" ht="15.75" customHeight="1" thickBot="1">
      <c r="I287" s="8">
        <v>43746</v>
      </c>
      <c r="J287" s="9">
        <v>16.575099999999999</v>
      </c>
      <c r="K287" s="16">
        <f t="shared" si="53"/>
        <v>16.57481085404881</v>
      </c>
      <c r="L287" s="73"/>
      <c r="M287" s="46">
        <f t="shared" si="52"/>
        <v>1.0013109089371368</v>
      </c>
      <c r="N287" s="8">
        <v>43746</v>
      </c>
      <c r="O287" s="9">
        <v>41.8</v>
      </c>
      <c r="P287" s="17">
        <f t="shared" si="54"/>
        <v>41.803017830181901</v>
      </c>
      <c r="Q287" s="1" t="s">
        <v>33</v>
      </c>
    </row>
    <row r="288" spans="9:17" ht="15.75" customHeight="1" thickBot="1">
      <c r="I288" s="8">
        <v>43747</v>
      </c>
      <c r="J288" s="9">
        <v>16.596699999999998</v>
      </c>
      <c r="K288" s="16">
        <f t="shared" si="53"/>
        <v>16.596538921728733</v>
      </c>
      <c r="L288" s="73"/>
      <c r="M288" s="46">
        <f t="shared" si="52"/>
        <v>1.001303159558615</v>
      </c>
      <c r="N288" s="8">
        <v>43747</v>
      </c>
      <c r="O288" s="9">
        <v>41.86</v>
      </c>
      <c r="P288" s="17">
        <f t="shared" si="54"/>
        <v>41.85781777985477</v>
      </c>
      <c r="Q288" s="1" t="s">
        <v>34</v>
      </c>
    </row>
    <row r="289" spans="9:17" ht="15.75" customHeight="1" thickBot="1">
      <c r="I289" s="8">
        <v>43748</v>
      </c>
      <c r="J289" s="9">
        <v>16.618500000000001</v>
      </c>
      <c r="K289" s="16">
        <f t="shared" si="53"/>
        <v>16.618166860064512</v>
      </c>
      <c r="L289" s="73"/>
      <c r="M289" s="46">
        <f t="shared" si="52"/>
        <v>1.0013135141323277</v>
      </c>
      <c r="N289" s="8">
        <v>43748</v>
      </c>
      <c r="O289" s="9">
        <v>41.91</v>
      </c>
      <c r="P289" s="17">
        <f t="shared" si="54"/>
        <v>41.912365195197353</v>
      </c>
      <c r="Q289" s="1" t="s">
        <v>28</v>
      </c>
    </row>
    <row r="290" spans="9:17" ht="15.75" customHeight="1" thickBot="1">
      <c r="I290" s="8">
        <v>43749</v>
      </c>
      <c r="J290" s="9">
        <v>16.6402</v>
      </c>
      <c r="K290" s="16">
        <f t="shared" si="53"/>
        <v>16.639995057088584</v>
      </c>
      <c r="L290" s="73"/>
      <c r="M290" s="46">
        <f t="shared" si="52"/>
        <v>1.0013057736859523</v>
      </c>
      <c r="N290" s="8">
        <v>43749</v>
      </c>
      <c r="O290" s="9">
        <v>41.97</v>
      </c>
      <c r="P290" s="17">
        <f t="shared" si="54"/>
        <v>41.967417679200523</v>
      </c>
      <c r="Q290" s="1" t="s">
        <v>29</v>
      </c>
    </row>
    <row r="291" spans="9:17" ht="15.75" customHeight="1" thickBot="1">
      <c r="I291" s="8">
        <v>43750</v>
      </c>
      <c r="J291" s="9">
        <v>16.661999999999999</v>
      </c>
      <c r="K291" s="16">
        <f t="shared" si="53"/>
        <v>16.661723124768507</v>
      </c>
      <c r="L291" s="73"/>
      <c r="M291" s="46">
        <f t="shared" si="52"/>
        <v>1.0013100804076873</v>
      </c>
      <c r="N291" s="8">
        <v>43750</v>
      </c>
      <c r="O291" s="9">
        <v>42.02</v>
      </c>
      <c r="P291" s="17">
        <f t="shared" si="54"/>
        <v>42.022217628873399</v>
      </c>
      <c r="Q291" s="1" t="s">
        <v>30</v>
      </c>
    </row>
    <row r="292" spans="9:17" ht="15.75" customHeight="1" thickBot="1">
      <c r="I292" s="8">
        <v>43751</v>
      </c>
      <c r="J292" s="9">
        <v>16.683800000000002</v>
      </c>
      <c r="K292" s="16">
        <f t="shared" si="53"/>
        <v>16.683551321792578</v>
      </c>
      <c r="L292" s="73"/>
      <c r="M292" s="46">
        <f t="shared" si="52"/>
        <v>1.0013083663425761</v>
      </c>
      <c r="N292" s="8">
        <v>43751</v>
      </c>
      <c r="O292" s="9">
        <v>42.02</v>
      </c>
      <c r="P292" s="17">
        <f t="shared" si="54"/>
        <v>42.022217628873399</v>
      </c>
      <c r="Q292" s="1" t="s">
        <v>31</v>
      </c>
    </row>
    <row r="293" spans="9:17" ht="15.75" customHeight="1" thickBot="1">
      <c r="I293" s="8">
        <v>43752</v>
      </c>
      <c r="J293" s="9">
        <v>16.7056</v>
      </c>
      <c r="K293" s="16">
        <f t="shared" si="53"/>
        <v>16.705379518816653</v>
      </c>
      <c r="L293" s="73"/>
      <c r="M293" s="46">
        <f t="shared" si="52"/>
        <v>1.0013066567568538</v>
      </c>
      <c r="N293" s="8">
        <v>43752</v>
      </c>
      <c r="O293" s="9">
        <v>42.02</v>
      </c>
      <c r="P293" s="17">
        <f t="shared" si="54"/>
        <v>42.022217628873399</v>
      </c>
      <c r="Q293" s="1" t="s">
        <v>32</v>
      </c>
    </row>
    <row r="294" spans="9:17" ht="15.75" customHeight="1" thickBot="1">
      <c r="I294" s="8">
        <v>43753</v>
      </c>
      <c r="J294" s="9">
        <v>16.727399999999999</v>
      </c>
      <c r="K294" s="16">
        <f t="shared" si="53"/>
        <v>16.727207715840724</v>
      </c>
      <c r="L294" s="74"/>
      <c r="M294" s="46">
        <f t="shared" si="52"/>
        <v>1.0013049516329853</v>
      </c>
      <c r="N294" s="8">
        <v>43753</v>
      </c>
      <c r="O294" s="9">
        <v>42.02</v>
      </c>
      <c r="P294" s="17">
        <f t="shared" si="54"/>
        <v>42.187375080882887</v>
      </c>
      <c r="Q294" s="1" t="s">
        <v>33</v>
      </c>
    </row>
    <row r="295" spans="9:17" ht="15" customHeight="1" thickBot="1">
      <c r="I295" s="8">
        <v>43754</v>
      </c>
      <c r="J295" s="9">
        <v>16.758400000000002</v>
      </c>
      <c r="K295" s="16">
        <f t="shared" ref="K295:K325" si="55">$D$15*J294</f>
        <v>16.758287658413181</v>
      </c>
      <c r="L295" s="83" t="s">
        <v>27</v>
      </c>
      <c r="M295" s="46">
        <f t="shared" si="52"/>
        <v>1.0018532467687746</v>
      </c>
      <c r="N295" s="8">
        <v>43754</v>
      </c>
      <c r="O295" s="9">
        <v>42.24</v>
      </c>
      <c r="P295" s="17">
        <f t="shared" si="54"/>
        <v>42.24242756488605</v>
      </c>
      <c r="Q295" s="1" t="s">
        <v>34</v>
      </c>
    </row>
    <row r="296" spans="9:17" ht="15" thickBot="1">
      <c r="I296" s="8">
        <v>43755</v>
      </c>
      <c r="J296" s="9">
        <v>16.789400000000001</v>
      </c>
      <c r="K296" s="16">
        <f t="shared" si="55"/>
        <v>16.789344900866332</v>
      </c>
      <c r="L296" s="81"/>
      <c r="M296" s="46">
        <f t="shared" si="52"/>
        <v>1.0018498185984341</v>
      </c>
      <c r="N296" s="8">
        <v>43755</v>
      </c>
      <c r="O296" s="9">
        <v>42.32</v>
      </c>
      <c r="P296" s="17">
        <f t="shared" si="54"/>
        <v>42.320713207275872</v>
      </c>
      <c r="Q296" s="1" t="s">
        <v>28</v>
      </c>
    </row>
    <row r="297" spans="9:17" ht="15" thickBot="1">
      <c r="I297" s="8">
        <v>43756</v>
      </c>
      <c r="J297" s="9">
        <v>16.820499999999999</v>
      </c>
      <c r="K297" s="16">
        <f t="shared" si="55"/>
        <v>16.82040214331948</v>
      </c>
      <c r="L297" s="81"/>
      <c r="M297" s="46">
        <f t="shared" si="52"/>
        <v>1.0018523592266548</v>
      </c>
      <c r="N297" s="8">
        <v>43756</v>
      </c>
      <c r="O297" s="9">
        <v>42.4</v>
      </c>
      <c r="P297" s="17">
        <f t="shared" si="54"/>
        <v>42.398998849665688</v>
      </c>
      <c r="Q297" s="1" t="s">
        <v>29</v>
      </c>
    </row>
    <row r="298" spans="9:17" ht="15" thickBot="1">
      <c r="I298" s="8">
        <v>43757</v>
      </c>
      <c r="J298" s="9">
        <v>16.851600000000001</v>
      </c>
      <c r="K298" s="16">
        <f t="shared" si="55"/>
        <v>16.851559570425703</v>
      </c>
      <c r="L298" s="81"/>
      <c r="M298" s="46">
        <f t="shared" si="52"/>
        <v>1.0018489343360781</v>
      </c>
      <c r="N298" s="8">
        <v>43757</v>
      </c>
      <c r="O298" s="9">
        <v>42.48</v>
      </c>
      <c r="P298" s="17">
        <f t="shared" si="54"/>
        <v>42.477537026385797</v>
      </c>
      <c r="Q298" s="1" t="s">
        <v>30</v>
      </c>
    </row>
    <row r="299" spans="9:17" ht="15" thickBot="1">
      <c r="I299" s="8">
        <v>43758</v>
      </c>
      <c r="J299" s="9">
        <v>16.8828</v>
      </c>
      <c r="K299" s="16">
        <f t="shared" si="55"/>
        <v>16.882716997531929</v>
      </c>
      <c r="L299" s="81"/>
      <c r="M299" s="46">
        <f t="shared" si="52"/>
        <v>1.0018514562415437</v>
      </c>
      <c r="N299" s="8">
        <v>43758</v>
      </c>
      <c r="O299" s="9">
        <v>42.48</v>
      </c>
      <c r="P299" s="17">
        <f t="shared" si="54"/>
        <v>42.477537026385797</v>
      </c>
      <c r="Q299" s="1" t="s">
        <v>31</v>
      </c>
    </row>
    <row r="300" spans="9:17" ht="15" thickBot="1">
      <c r="I300" s="8">
        <v>43759</v>
      </c>
      <c r="J300" s="9">
        <v>16.914100000000001</v>
      </c>
      <c r="K300" s="16">
        <f t="shared" si="55"/>
        <v>16.913974609291223</v>
      </c>
      <c r="L300" s="81"/>
      <c r="M300" s="46">
        <f t="shared" si="52"/>
        <v>1.0018539578742864</v>
      </c>
      <c r="N300" s="8">
        <v>43759</v>
      </c>
      <c r="O300" s="9">
        <v>42.48</v>
      </c>
      <c r="P300" s="17">
        <f t="shared" si="54"/>
        <v>42.477537026385797</v>
      </c>
      <c r="Q300" s="1" t="s">
        <v>32</v>
      </c>
    </row>
    <row r="301" spans="9:17" ht="15" thickBot="1">
      <c r="I301" s="8">
        <v>43760</v>
      </c>
      <c r="J301" s="9">
        <v>16.945399999999999</v>
      </c>
      <c r="K301" s="16">
        <f t="shared" si="55"/>
        <v>16.945332405703599</v>
      </c>
      <c r="L301" s="81"/>
      <c r="M301" s="46">
        <f t="shared" si="52"/>
        <v>1.0018505270750437</v>
      </c>
      <c r="N301" s="8">
        <v>43760</v>
      </c>
      <c r="O301" s="9">
        <v>42.71</v>
      </c>
      <c r="P301" s="17">
        <f t="shared" si="54"/>
        <v>42.713909159536996</v>
      </c>
      <c r="Q301" s="1" t="s">
        <v>33</v>
      </c>
    </row>
    <row r="302" spans="9:17" ht="15" thickBot="1">
      <c r="I302" s="8">
        <v>43761</v>
      </c>
      <c r="J302" s="9">
        <v>16.976700000000001</v>
      </c>
      <c r="K302" s="16">
        <f t="shared" si="55"/>
        <v>16.976690202115972</v>
      </c>
      <c r="L302" s="81"/>
      <c r="M302" s="46">
        <f t="shared" si="52"/>
        <v>1.0018471089499217</v>
      </c>
      <c r="N302" s="8">
        <v>43761</v>
      </c>
      <c r="O302" s="9">
        <v>42.79</v>
      </c>
      <c r="P302" s="17">
        <f t="shared" si="54"/>
        <v>42.792952404917685</v>
      </c>
      <c r="Q302" s="1" t="s">
        <v>34</v>
      </c>
    </row>
    <row r="303" spans="9:17" ht="15" thickBot="1">
      <c r="I303" s="8">
        <v>43762</v>
      </c>
      <c r="J303" s="9">
        <v>17.008199999999999</v>
      </c>
      <c r="K303" s="16">
        <f t="shared" si="55"/>
        <v>17.008047998528347</v>
      </c>
      <c r="L303" s="81"/>
      <c r="M303" s="46">
        <f t="shared" si="52"/>
        <v>1.0018554842813974</v>
      </c>
      <c r="N303" s="8">
        <v>43762</v>
      </c>
      <c r="O303" s="9">
        <v>42.87</v>
      </c>
      <c r="P303" s="17">
        <f t="shared" si="54"/>
        <v>42.871995650298373</v>
      </c>
      <c r="Q303" s="1" t="s">
        <v>28</v>
      </c>
    </row>
    <row r="304" spans="9:17" ht="15" thickBot="1">
      <c r="I304" s="8">
        <v>43763</v>
      </c>
      <c r="J304" s="9">
        <v>17.0396</v>
      </c>
      <c r="K304" s="16">
        <f t="shared" si="55"/>
        <v>17.039606164246866</v>
      </c>
      <c r="L304" s="81"/>
      <c r="M304" s="46">
        <f t="shared" si="52"/>
        <v>1.0018461683188109</v>
      </c>
      <c r="N304" s="8">
        <v>43763</v>
      </c>
      <c r="O304" s="9">
        <v>42.95</v>
      </c>
      <c r="P304" s="17">
        <f t="shared" si="54"/>
        <v>42.951543964339635</v>
      </c>
      <c r="Q304" s="1" t="s">
        <v>29</v>
      </c>
    </row>
    <row r="305" spans="9:17" ht="15" thickBot="1">
      <c r="I305" s="8">
        <v>43764</v>
      </c>
      <c r="J305" s="9">
        <v>17.071200000000001</v>
      </c>
      <c r="K305" s="16">
        <f t="shared" si="55"/>
        <v>17.071064145312317</v>
      </c>
      <c r="L305" s="81"/>
      <c r="M305" s="46">
        <f t="shared" si="52"/>
        <v>1.0018545036268458</v>
      </c>
      <c r="N305" s="8">
        <v>43764</v>
      </c>
      <c r="O305" s="9">
        <v>43.03</v>
      </c>
      <c r="P305" s="17">
        <f t="shared" si="54"/>
        <v>43.030839744050617</v>
      </c>
      <c r="Q305" s="1" t="s">
        <v>30</v>
      </c>
    </row>
    <row r="306" spans="9:17" ht="15" thickBot="1">
      <c r="I306" s="8">
        <v>43765</v>
      </c>
      <c r="J306" s="9">
        <v>17.102799999999998</v>
      </c>
      <c r="K306" s="16">
        <f t="shared" si="55"/>
        <v>17.102722495683913</v>
      </c>
      <c r="L306" s="81"/>
      <c r="M306" s="46">
        <f t="shared" si="52"/>
        <v>1.001851070809316</v>
      </c>
      <c r="N306" s="8">
        <v>43765</v>
      </c>
      <c r="O306" s="9">
        <v>43.03</v>
      </c>
      <c r="P306" s="17">
        <f t="shared" si="54"/>
        <v>43.030839744050617</v>
      </c>
      <c r="Q306" s="1" t="s">
        <v>31</v>
      </c>
    </row>
    <row r="307" spans="9:17" ht="15" thickBot="1">
      <c r="I307" s="8">
        <v>43766</v>
      </c>
      <c r="J307" s="9">
        <v>17.134399999999999</v>
      </c>
      <c r="K307" s="16">
        <f t="shared" si="55"/>
        <v>17.13438084605551</v>
      </c>
      <c r="L307" s="81"/>
      <c r="M307" s="46">
        <f t="shared" si="52"/>
        <v>1.0018476506770821</v>
      </c>
      <c r="N307" s="8">
        <v>43766</v>
      </c>
      <c r="O307" s="9">
        <v>43.03</v>
      </c>
      <c r="P307" s="17">
        <f t="shared" si="54"/>
        <v>43.030839744050617</v>
      </c>
      <c r="Q307" s="1" t="s">
        <v>32</v>
      </c>
    </row>
    <row r="308" spans="9:17" ht="15" thickBot="1">
      <c r="I308" s="8">
        <v>43767</v>
      </c>
      <c r="J308" s="9">
        <v>17.1661</v>
      </c>
      <c r="K308" s="16">
        <f t="shared" si="55"/>
        <v>17.166039196427107</v>
      </c>
      <c r="L308" s="81"/>
      <c r="M308" s="46">
        <f t="shared" si="52"/>
        <v>1.0018500793724905</v>
      </c>
      <c r="N308" s="8">
        <v>43767</v>
      </c>
      <c r="O308" s="9">
        <v>43.27</v>
      </c>
      <c r="P308" s="17">
        <f t="shared" si="54"/>
        <v>43.270242289165289</v>
      </c>
      <c r="Q308" s="1" t="s">
        <v>33</v>
      </c>
    </row>
    <row r="309" spans="9:17" ht="15" thickBot="1">
      <c r="I309" s="8">
        <v>43768</v>
      </c>
      <c r="J309" s="9">
        <v>17.197900000000001</v>
      </c>
      <c r="K309" s="16">
        <f t="shared" si="55"/>
        <v>17.197797731451779</v>
      </c>
      <c r="L309" s="81"/>
      <c r="M309" s="46">
        <f t="shared" si="52"/>
        <v>1.0018524883345663</v>
      </c>
      <c r="N309" s="8">
        <v>43768</v>
      </c>
      <c r="O309" s="9">
        <v>43.35</v>
      </c>
      <c r="P309" s="17">
        <f t="shared" si="54"/>
        <v>43.350295671867144</v>
      </c>
      <c r="Q309" s="1" t="s">
        <v>34</v>
      </c>
    </row>
    <row r="310" spans="9:17" ht="15" thickBot="1">
      <c r="I310" s="8">
        <v>43769</v>
      </c>
      <c r="J310" s="9">
        <v>17.229800000000001</v>
      </c>
      <c r="K310" s="16">
        <f t="shared" si="55"/>
        <v>17.229656451129525</v>
      </c>
      <c r="L310" s="81"/>
      <c r="M310" s="46">
        <f t="shared" si="52"/>
        <v>1.0018548776304084</v>
      </c>
      <c r="N310" s="8">
        <v>43769</v>
      </c>
      <c r="O310" s="9">
        <v>43.43</v>
      </c>
      <c r="P310" s="17">
        <f t="shared" si="54"/>
        <v>43.430601588899279</v>
      </c>
      <c r="Q310" s="1" t="s">
        <v>28</v>
      </c>
    </row>
    <row r="311" spans="9:17" ht="15" thickBot="1">
      <c r="I311" s="8">
        <v>43770</v>
      </c>
      <c r="J311" s="9">
        <v>17.261600000000001</v>
      </c>
      <c r="K311" s="16">
        <f t="shared" si="55"/>
        <v>17.26161535546035</v>
      </c>
      <c r="L311" s="81"/>
      <c r="M311" s="46">
        <f t="shared" si="52"/>
        <v>1.0018456395315094</v>
      </c>
      <c r="N311" s="8">
        <v>43770</v>
      </c>
      <c r="O311" s="9">
        <v>43.51</v>
      </c>
      <c r="P311" s="17">
        <f t="shared" si="54"/>
        <v>43.511160040261707</v>
      </c>
      <c r="Q311" s="1" t="s">
        <v>29</v>
      </c>
    </row>
    <row r="312" spans="9:17" ht="15" thickBot="1">
      <c r="I312" s="8">
        <v>43771</v>
      </c>
      <c r="J312" s="9">
        <v>17.293600000000001</v>
      </c>
      <c r="K312" s="16">
        <f t="shared" si="55"/>
        <v>17.293474075138096</v>
      </c>
      <c r="L312" s="81"/>
      <c r="M312" s="46">
        <f t="shared" si="52"/>
        <v>1.0018538258330629</v>
      </c>
      <c r="N312" s="8">
        <v>43771</v>
      </c>
      <c r="O312" s="9">
        <v>43.59</v>
      </c>
      <c r="P312" s="17">
        <f t="shared" si="54"/>
        <v>43.591465957293849</v>
      </c>
      <c r="Q312" s="1" t="s">
        <v>30</v>
      </c>
    </row>
    <row r="313" spans="9:17" ht="15" thickBot="1">
      <c r="I313" s="8">
        <v>43772</v>
      </c>
      <c r="J313" s="9">
        <v>17.325600000000001</v>
      </c>
      <c r="K313" s="16">
        <f t="shared" si="55"/>
        <v>17.325533164121993</v>
      </c>
      <c r="L313" s="81"/>
      <c r="M313" s="46">
        <f t="shared" ref="M313:M376" si="56">J313/J312</f>
        <v>1.0018503955220428</v>
      </c>
      <c r="N313" s="8">
        <v>43772</v>
      </c>
      <c r="O313" s="9">
        <v>43.59</v>
      </c>
      <c r="P313" s="17">
        <f t="shared" si="54"/>
        <v>43.591465957293849</v>
      </c>
      <c r="Q313" s="1" t="s">
        <v>31</v>
      </c>
    </row>
    <row r="314" spans="9:17" ht="15" thickBot="1">
      <c r="I314" s="8">
        <v>43773</v>
      </c>
      <c r="J314" s="9">
        <v>17.357700000000001</v>
      </c>
      <c r="K314" s="16">
        <f t="shared" si="55"/>
        <v>17.357592253105889</v>
      </c>
      <c r="L314" s="81"/>
      <c r="M314" s="46">
        <f t="shared" si="56"/>
        <v>1.0018527496883225</v>
      </c>
      <c r="N314" s="8">
        <v>43773</v>
      </c>
      <c r="O314" s="9">
        <v>43.59</v>
      </c>
      <c r="P314" s="17">
        <f t="shared" si="54"/>
        <v>43.591465957293849</v>
      </c>
      <c r="Q314" s="1" t="s">
        <v>32</v>
      </c>
    </row>
    <row r="315" spans="9:17" ht="15" thickBot="1">
      <c r="I315" s="8">
        <v>43774</v>
      </c>
      <c r="J315" s="9">
        <v>17.389800000000001</v>
      </c>
      <c r="K315" s="16">
        <f t="shared" si="55"/>
        <v>17.38975152674286</v>
      </c>
      <c r="L315" s="81"/>
      <c r="M315" s="46">
        <f t="shared" si="56"/>
        <v>1.0018493233550527</v>
      </c>
      <c r="N315" s="8">
        <v>43774</v>
      </c>
      <c r="O315" s="9">
        <v>43.83</v>
      </c>
      <c r="P315" s="17">
        <f t="shared" si="54"/>
        <v>43.834151448702286</v>
      </c>
      <c r="Q315" s="1" t="s">
        <v>33</v>
      </c>
    </row>
    <row r="316" spans="9:17" ht="15" thickBot="1">
      <c r="I316" s="8">
        <v>43775</v>
      </c>
      <c r="J316" s="9">
        <v>17.422000000000001</v>
      </c>
      <c r="K316" s="16">
        <f t="shared" si="55"/>
        <v>17.421910800379827</v>
      </c>
      <c r="L316" s="81"/>
      <c r="M316" s="46">
        <f t="shared" si="56"/>
        <v>1.0018516601686045</v>
      </c>
      <c r="N316" s="8">
        <v>43775</v>
      </c>
      <c r="O316" s="9">
        <v>43.91</v>
      </c>
      <c r="P316" s="17">
        <f t="shared" si="54"/>
        <v>43.915214968725294</v>
      </c>
      <c r="Q316" s="1" t="s">
        <v>34</v>
      </c>
    </row>
    <row r="317" spans="9:17" ht="15" thickBot="1">
      <c r="I317" s="8">
        <v>43776</v>
      </c>
      <c r="J317" s="9">
        <v>17.4542</v>
      </c>
      <c r="K317" s="16">
        <f t="shared" si="55"/>
        <v>17.454170258669873</v>
      </c>
      <c r="L317" s="81"/>
      <c r="M317" s="46">
        <f t="shared" si="56"/>
        <v>1.0018482378601767</v>
      </c>
      <c r="N317" s="8">
        <v>43776</v>
      </c>
      <c r="O317" s="9">
        <v>43.91</v>
      </c>
      <c r="P317" s="17">
        <f t="shared" si="54"/>
        <v>43.996531023078589</v>
      </c>
      <c r="Q317" s="1" t="s">
        <v>28</v>
      </c>
    </row>
    <row r="318" spans="9:17" ht="15" thickBot="1">
      <c r="I318" s="8">
        <v>43777</v>
      </c>
      <c r="J318" s="9">
        <v>17.486499999999999</v>
      </c>
      <c r="K318" s="16">
        <f t="shared" si="55"/>
        <v>17.486429716959918</v>
      </c>
      <c r="L318" s="81"/>
      <c r="M318" s="46">
        <f t="shared" si="56"/>
        <v>1.0018505574589496</v>
      </c>
      <c r="N318" s="8">
        <v>43777</v>
      </c>
      <c r="O318" s="9">
        <v>44.08</v>
      </c>
      <c r="P318" s="17">
        <f t="shared" si="54"/>
        <v>44.077847077431883</v>
      </c>
      <c r="Q318" s="1" t="s">
        <v>29</v>
      </c>
    </row>
    <row r="319" spans="9:17" ht="15" thickBot="1">
      <c r="I319" s="8">
        <v>43778</v>
      </c>
      <c r="J319" s="9">
        <v>17.518899999999999</v>
      </c>
      <c r="K319" s="16">
        <f t="shared" si="55"/>
        <v>17.518789359903039</v>
      </c>
      <c r="L319" s="81"/>
      <c r="M319" s="46">
        <f t="shared" si="56"/>
        <v>1.0018528579189661</v>
      </c>
      <c r="N319" s="8">
        <v>43778</v>
      </c>
      <c r="O319" s="9">
        <v>44.16</v>
      </c>
      <c r="P319" s="17">
        <f t="shared" si="54"/>
        <v>44.159415666115471</v>
      </c>
      <c r="Q319" s="1" t="s">
        <v>30</v>
      </c>
    </row>
    <row r="320" spans="9:17" ht="15" thickBot="1">
      <c r="I320" s="8">
        <v>43779</v>
      </c>
      <c r="J320" s="9">
        <v>17.551300000000001</v>
      </c>
      <c r="K320" s="16">
        <f t="shared" si="55"/>
        <v>17.551249187499231</v>
      </c>
      <c r="L320" s="81"/>
      <c r="M320" s="46">
        <f t="shared" si="56"/>
        <v>1.0018494311857482</v>
      </c>
      <c r="N320" s="8">
        <v>43779</v>
      </c>
      <c r="O320" s="9">
        <v>44.16</v>
      </c>
      <c r="P320" s="17">
        <f t="shared" si="54"/>
        <v>44.159415666115471</v>
      </c>
      <c r="Q320" s="1" t="s">
        <v>31</v>
      </c>
    </row>
    <row r="321" spans="9:17" ht="15" thickBot="1">
      <c r="I321" s="8">
        <v>43780</v>
      </c>
      <c r="J321" s="9">
        <v>17.5838</v>
      </c>
      <c r="K321" s="16">
        <f t="shared" si="55"/>
        <v>17.58370901509543</v>
      </c>
      <c r="L321" s="81"/>
      <c r="M321" s="46">
        <f t="shared" si="56"/>
        <v>1.0018517146878008</v>
      </c>
      <c r="N321" s="8">
        <v>43780</v>
      </c>
      <c r="O321" s="9">
        <v>44.16</v>
      </c>
      <c r="P321" s="17">
        <f t="shared" si="54"/>
        <v>44.159415666115471</v>
      </c>
      <c r="Q321" s="1" t="s">
        <v>32</v>
      </c>
    </row>
    <row r="322" spans="9:17" ht="15" thickBot="1">
      <c r="I322" s="8">
        <v>43781</v>
      </c>
      <c r="J322" s="9">
        <v>17.616399999999999</v>
      </c>
      <c r="K322" s="16">
        <f t="shared" si="55"/>
        <v>17.616269027344696</v>
      </c>
      <c r="L322" s="81"/>
      <c r="M322" s="46">
        <f t="shared" si="56"/>
        <v>1.0018539792308829</v>
      </c>
      <c r="N322" s="8">
        <v>43781</v>
      </c>
      <c r="O322" s="9">
        <v>44.4</v>
      </c>
      <c r="P322" s="17">
        <f t="shared" si="54"/>
        <v>44.405131569487388</v>
      </c>
      <c r="Q322" s="1" t="s">
        <v>33</v>
      </c>
    </row>
    <row r="323" spans="9:17" ht="15" thickBot="1">
      <c r="I323" s="8">
        <v>43782</v>
      </c>
      <c r="J323" s="9">
        <v>17.649000000000001</v>
      </c>
      <c r="K323" s="16">
        <f t="shared" si="55"/>
        <v>17.648929224247041</v>
      </c>
      <c r="L323" s="81"/>
      <c r="M323" s="46">
        <f t="shared" si="56"/>
        <v>1.0018505483526714</v>
      </c>
      <c r="N323" s="8">
        <v>43782</v>
      </c>
      <c r="O323" s="9">
        <v>44.49</v>
      </c>
      <c r="P323" s="17">
        <f t="shared" si="54"/>
        <v>44.487457761161842</v>
      </c>
      <c r="Q323" s="1" t="s">
        <v>34</v>
      </c>
    </row>
    <row r="324" spans="9:17" ht="15" thickBot="1">
      <c r="I324" s="8">
        <v>43783</v>
      </c>
      <c r="J324" s="9">
        <v>17.6816</v>
      </c>
      <c r="K324" s="16">
        <f t="shared" si="55"/>
        <v>17.681589421149386</v>
      </c>
      <c r="L324" s="81"/>
      <c r="M324" s="46">
        <f t="shared" si="56"/>
        <v>1.0018471301490168</v>
      </c>
      <c r="N324" s="8">
        <v>43783</v>
      </c>
      <c r="O324" s="9">
        <v>44.57</v>
      </c>
      <c r="P324" s="17">
        <f t="shared" si="54"/>
        <v>44.569783952836303</v>
      </c>
      <c r="Q324" s="1" t="s">
        <v>28</v>
      </c>
    </row>
    <row r="325" spans="9:17" ht="15" thickBot="1">
      <c r="I325" s="8">
        <v>43784</v>
      </c>
      <c r="J325" s="9">
        <v>17.714400000000001</v>
      </c>
      <c r="K325" s="16">
        <f t="shared" si="55"/>
        <v>17.714249618051728</v>
      </c>
      <c r="L325" s="82"/>
      <c r="M325" s="46">
        <f t="shared" si="56"/>
        <v>1.0018550357433718</v>
      </c>
      <c r="N325" s="8">
        <v>43784</v>
      </c>
      <c r="O325" s="9">
        <v>44.65</v>
      </c>
      <c r="P325" s="17">
        <f t="shared" si="54"/>
        <v>44.65211014451075</v>
      </c>
      <c r="Q325" s="1" t="s">
        <v>29</v>
      </c>
    </row>
    <row r="326" spans="9:17" ht="15" thickBot="1">
      <c r="I326" s="8">
        <v>43785</v>
      </c>
      <c r="J326" s="9">
        <v>17.733499999999999</v>
      </c>
      <c r="K326" s="16">
        <f t="shared" ref="K326:K355" si="57">$D$16*J325</f>
        <v>17.733544305172629</v>
      </c>
      <c r="L326" s="95" t="s">
        <v>21</v>
      </c>
      <c r="M326" s="46">
        <f t="shared" si="56"/>
        <v>1.0010782188502008</v>
      </c>
      <c r="N326" s="8">
        <v>43785</v>
      </c>
      <c r="O326" s="9">
        <v>44.73</v>
      </c>
      <c r="P326" s="17">
        <f t="shared" si="54"/>
        <v>44.734941404845792</v>
      </c>
      <c r="Q326" s="1" t="s">
        <v>30</v>
      </c>
    </row>
    <row r="327" spans="9:17" ht="15.75" customHeight="1" thickBot="1">
      <c r="I327" s="8">
        <v>43786</v>
      </c>
      <c r="J327" s="9">
        <v>17.752700000000001</v>
      </c>
      <c r="K327" s="16">
        <f t="shared" si="57"/>
        <v>17.752664946923339</v>
      </c>
      <c r="L327" s="96"/>
      <c r="M327" s="46">
        <f t="shared" si="56"/>
        <v>1.0010826965911976</v>
      </c>
      <c r="N327" s="8">
        <v>43786</v>
      </c>
      <c r="O327" s="9">
        <v>44.73</v>
      </c>
      <c r="P327" s="17">
        <f t="shared" si="54"/>
        <v>44.734941404845792</v>
      </c>
      <c r="Q327" s="1" t="s">
        <v>31</v>
      </c>
    </row>
    <row r="328" spans="9:17" ht="15.75" customHeight="1" thickBot="1">
      <c r="I328" s="8">
        <v>43787</v>
      </c>
      <c r="J328" s="9">
        <v>17.771999999999998</v>
      </c>
      <c r="K328" s="16">
        <f t="shared" si="57"/>
        <v>17.771885696746043</v>
      </c>
      <c r="L328" s="96"/>
      <c r="M328" s="46">
        <f t="shared" si="56"/>
        <v>1.0010871585730621</v>
      </c>
      <c r="N328" s="8">
        <v>43787</v>
      </c>
      <c r="O328" s="9">
        <v>44.73</v>
      </c>
      <c r="P328" s="17">
        <f t="shared" si="54"/>
        <v>44.734941404845792</v>
      </c>
      <c r="Q328" s="1" t="s">
        <v>32</v>
      </c>
    </row>
    <row r="329" spans="9:17" ht="15.75" customHeight="1" thickBot="1">
      <c r="I329" s="8">
        <v>43788</v>
      </c>
      <c r="J329" s="9">
        <v>17.7912</v>
      </c>
      <c r="K329" s="16">
        <f t="shared" si="57"/>
        <v>17.791206554640741</v>
      </c>
      <c r="L329" s="96"/>
      <c r="M329" s="46">
        <f t="shared" si="56"/>
        <v>1.0010803511141122</v>
      </c>
      <c r="N329" s="8">
        <v>43788</v>
      </c>
      <c r="O329" s="9">
        <v>44.73</v>
      </c>
      <c r="P329" s="17">
        <f t="shared" ref="P329:P392" si="58">IF(OR(Q329="Martes",Q329="Miércoles",Q329="Jueves",Q329="Viernes",Q329="Sábado"),(14.05/5.5636*J328),IF(Q329="Domingo",P328,P327))</f>
        <v>44.880401179092672</v>
      </c>
      <c r="Q329" s="1" t="s">
        <v>33</v>
      </c>
    </row>
    <row r="330" spans="9:17" ht="15.75" customHeight="1" thickBot="1">
      <c r="I330" s="8">
        <v>43789</v>
      </c>
      <c r="J330" s="9">
        <v>17.810500000000001</v>
      </c>
      <c r="K330" s="16">
        <f t="shared" si="57"/>
        <v>17.810427304463445</v>
      </c>
      <c r="L330" s="96"/>
      <c r="M330" s="46">
        <f t="shared" si="56"/>
        <v>1.0010848059714916</v>
      </c>
      <c r="N330" s="8">
        <v>43789</v>
      </c>
      <c r="O330" s="9">
        <v>44.93</v>
      </c>
      <c r="P330" s="17">
        <f t="shared" si="58"/>
        <v>44.928887770508311</v>
      </c>
      <c r="Q330" s="1" t="s">
        <v>34</v>
      </c>
    </row>
    <row r="331" spans="9:17" ht="15.75" customHeight="1" thickBot="1">
      <c r="I331" s="8">
        <v>43790</v>
      </c>
      <c r="J331" s="9">
        <v>17.829799999999999</v>
      </c>
      <c r="K331" s="16">
        <f t="shared" si="57"/>
        <v>17.829748162358143</v>
      </c>
      <c r="L331" s="96"/>
      <c r="M331" s="46">
        <f t="shared" si="56"/>
        <v>1.0010836304427162</v>
      </c>
      <c r="N331" s="8">
        <v>43790</v>
      </c>
      <c r="O331" s="9">
        <v>44.98</v>
      </c>
      <c r="P331" s="17">
        <f t="shared" si="58"/>
        <v>44.977626896254229</v>
      </c>
      <c r="Q331" s="1" t="s">
        <v>28</v>
      </c>
    </row>
    <row r="332" spans="9:17" ht="15.75" customHeight="1" thickBot="1">
      <c r="I332" s="8">
        <v>43791</v>
      </c>
      <c r="J332" s="9">
        <v>17.8491</v>
      </c>
      <c r="K332" s="16">
        <f t="shared" si="57"/>
        <v>17.849069020252841</v>
      </c>
      <c r="L332" s="96"/>
      <c r="M332" s="46">
        <f t="shared" si="56"/>
        <v>1.001082457458861</v>
      </c>
      <c r="N332" s="8">
        <v>43791</v>
      </c>
      <c r="O332" s="9">
        <v>45.03</v>
      </c>
      <c r="P332" s="17">
        <f t="shared" si="58"/>
        <v>45.026366022000147</v>
      </c>
      <c r="Q332" s="1" t="s">
        <v>29</v>
      </c>
    </row>
    <row r="333" spans="9:17" ht="15.75" customHeight="1" thickBot="1">
      <c r="I333" s="8">
        <v>43792</v>
      </c>
      <c r="J333" s="9">
        <v>17.868400000000001</v>
      </c>
      <c r="K333" s="16">
        <f t="shared" si="57"/>
        <v>17.868389878147539</v>
      </c>
      <c r="L333" s="96"/>
      <c r="M333" s="46">
        <f t="shared" si="56"/>
        <v>1.0010812870116701</v>
      </c>
      <c r="N333" s="8">
        <v>43792</v>
      </c>
      <c r="O333" s="9">
        <v>45.07</v>
      </c>
      <c r="P333" s="17">
        <f t="shared" si="58"/>
        <v>45.075105147746065</v>
      </c>
      <c r="Q333" s="1" t="s">
        <v>30</v>
      </c>
    </row>
    <row r="334" spans="9:17" ht="15.75" customHeight="1" thickBot="1">
      <c r="I334" s="8">
        <v>43793</v>
      </c>
      <c r="J334" s="9">
        <v>17.887699999999999</v>
      </c>
      <c r="K334" s="16">
        <f t="shared" si="57"/>
        <v>17.887710736042237</v>
      </c>
      <c r="L334" s="96"/>
      <c r="M334" s="46">
        <f t="shared" si="56"/>
        <v>1.0010801190929237</v>
      </c>
      <c r="N334" s="8">
        <v>43793</v>
      </c>
      <c r="O334" s="9">
        <v>45.07</v>
      </c>
      <c r="P334" s="17">
        <f t="shared" si="58"/>
        <v>45.075105147746065</v>
      </c>
      <c r="Q334" s="1" t="s">
        <v>31</v>
      </c>
    </row>
    <row r="335" spans="9:17" ht="15.75" customHeight="1" thickBot="1">
      <c r="I335" s="8">
        <v>43794</v>
      </c>
      <c r="J335" s="9">
        <v>17.9071</v>
      </c>
      <c r="K335" s="16">
        <f t="shared" si="57"/>
        <v>17.907031593936932</v>
      </c>
      <c r="L335" s="96"/>
      <c r="M335" s="46">
        <f t="shared" si="56"/>
        <v>1.001084544128088</v>
      </c>
      <c r="N335" s="8">
        <v>43794</v>
      </c>
      <c r="O335" s="9">
        <v>45.07</v>
      </c>
      <c r="P335" s="17">
        <f t="shared" si="58"/>
        <v>45.075105147746065</v>
      </c>
      <c r="Q335" s="1" t="s">
        <v>32</v>
      </c>
    </row>
    <row r="336" spans="9:17" ht="15.75" customHeight="1" thickBot="1">
      <c r="I336" s="8">
        <v>43795</v>
      </c>
      <c r="J336" s="9">
        <v>17.926500000000001</v>
      </c>
      <c r="K336" s="16">
        <f t="shared" si="57"/>
        <v>17.926452559903623</v>
      </c>
      <c r="L336" s="96"/>
      <c r="M336" s="46">
        <f t="shared" si="56"/>
        <v>1.00108336916642</v>
      </c>
      <c r="N336" s="8">
        <v>43795</v>
      </c>
      <c r="O336" s="9">
        <v>45.22</v>
      </c>
      <c r="P336" s="17">
        <f t="shared" si="58"/>
        <v>45.221575059314119</v>
      </c>
      <c r="Q336" s="1" t="s">
        <v>33</v>
      </c>
    </row>
    <row r="337" spans="9:17" ht="15.75" customHeight="1" thickBot="1">
      <c r="I337" s="8">
        <v>43796</v>
      </c>
      <c r="J337" s="9">
        <v>17.945900000000002</v>
      </c>
      <c r="K337" s="16">
        <f t="shared" si="57"/>
        <v>17.945873525870315</v>
      </c>
      <c r="L337" s="96"/>
      <c r="M337" s="46">
        <f t="shared" si="56"/>
        <v>1.0010821967478314</v>
      </c>
      <c r="N337" s="8">
        <v>43796</v>
      </c>
      <c r="O337" s="9">
        <v>45.27</v>
      </c>
      <c r="P337" s="17">
        <f t="shared" si="58"/>
        <v>45.270566719390331</v>
      </c>
      <c r="Q337" s="1" t="s">
        <v>34</v>
      </c>
    </row>
    <row r="338" spans="9:17" ht="15.75" customHeight="1" thickBot="1">
      <c r="I338" s="8">
        <v>43797</v>
      </c>
      <c r="J338" s="9">
        <v>17.965299999999999</v>
      </c>
      <c r="K338" s="16">
        <f t="shared" si="57"/>
        <v>17.96529449183701</v>
      </c>
      <c r="L338" s="96"/>
      <c r="M338" s="46">
        <f t="shared" si="56"/>
        <v>1.0010810268640746</v>
      </c>
      <c r="N338" s="8">
        <v>43797</v>
      </c>
      <c r="O338" s="9">
        <v>45.32</v>
      </c>
      <c r="P338" s="17">
        <f t="shared" si="58"/>
        <v>45.319558379466542</v>
      </c>
      <c r="Q338" s="1" t="s">
        <v>28</v>
      </c>
    </row>
    <row r="339" spans="9:17" ht="15.75" customHeight="1" thickBot="1">
      <c r="I339" s="8">
        <v>43798</v>
      </c>
      <c r="J339" s="9">
        <v>17.9848</v>
      </c>
      <c r="K339" s="16">
        <f t="shared" si="57"/>
        <v>17.984715457803699</v>
      </c>
      <c r="L339" s="96"/>
      <c r="M339" s="46">
        <f t="shared" si="56"/>
        <v>1.0010854257930566</v>
      </c>
      <c r="N339" s="8">
        <v>43798</v>
      </c>
      <c r="O339" s="9">
        <v>45.37</v>
      </c>
      <c r="P339" s="17">
        <f t="shared" si="58"/>
        <v>45.368550039542747</v>
      </c>
      <c r="Q339" s="1" t="s">
        <v>29</v>
      </c>
    </row>
    <row r="340" spans="9:17" ht="15.75" customHeight="1" thickBot="1">
      <c r="I340" s="8">
        <v>43799</v>
      </c>
      <c r="J340" s="9">
        <v>18.004300000000001</v>
      </c>
      <c r="K340" s="16">
        <f t="shared" si="57"/>
        <v>18.00423653184238</v>
      </c>
      <c r="L340" s="96"/>
      <c r="M340" s="46">
        <f t="shared" si="56"/>
        <v>1.0010842489213114</v>
      </c>
      <c r="N340" s="8">
        <v>43799</v>
      </c>
      <c r="O340" s="9">
        <v>45.42</v>
      </c>
      <c r="P340" s="17">
        <f t="shared" si="58"/>
        <v>45.417794233949245</v>
      </c>
      <c r="Q340" s="1" t="s">
        <v>30</v>
      </c>
    </row>
    <row r="341" spans="9:17" ht="15.75" customHeight="1" thickBot="1">
      <c r="I341" s="8">
        <v>43800</v>
      </c>
      <c r="J341" s="9">
        <v>18.023800000000001</v>
      </c>
      <c r="K341" s="16">
        <f t="shared" si="57"/>
        <v>18.023757605881066</v>
      </c>
      <c r="L341" s="96"/>
      <c r="M341" s="46">
        <f t="shared" si="56"/>
        <v>1.0010830745988459</v>
      </c>
      <c r="N341" s="8">
        <v>43800</v>
      </c>
      <c r="O341" s="9">
        <v>45.42</v>
      </c>
      <c r="P341" s="17">
        <f t="shared" si="58"/>
        <v>45.417794233949245</v>
      </c>
      <c r="Q341" s="1" t="s">
        <v>31</v>
      </c>
    </row>
    <row r="342" spans="9:17" ht="15.75" customHeight="1" thickBot="1">
      <c r="I342" s="8">
        <v>43801</v>
      </c>
      <c r="J342" s="9">
        <v>18.043299999999999</v>
      </c>
      <c r="K342" s="16">
        <f t="shared" si="57"/>
        <v>18.043278679919752</v>
      </c>
      <c r="L342" s="96"/>
      <c r="M342" s="46">
        <f t="shared" si="56"/>
        <v>1.0010819028173858</v>
      </c>
      <c r="N342" s="8">
        <v>43801</v>
      </c>
      <c r="O342" s="9">
        <v>45.42</v>
      </c>
      <c r="P342" s="17">
        <f t="shared" si="58"/>
        <v>45.417794233949245</v>
      </c>
      <c r="Q342" s="1" t="s">
        <v>32</v>
      </c>
    </row>
    <row r="343" spans="9:17" ht="15.75" customHeight="1" thickBot="1">
      <c r="I343" s="8">
        <v>43802</v>
      </c>
      <c r="J343" s="9">
        <v>18.062799999999999</v>
      </c>
      <c r="K343" s="16">
        <f t="shared" si="57"/>
        <v>18.062799753958434</v>
      </c>
      <c r="L343" s="96"/>
      <c r="M343" s="46">
        <f t="shared" si="56"/>
        <v>1.0010807335686931</v>
      </c>
      <c r="N343" s="8">
        <v>43802</v>
      </c>
      <c r="O343" s="9">
        <v>45.57</v>
      </c>
      <c r="P343" s="17">
        <f t="shared" si="58"/>
        <v>45.565526817168738</v>
      </c>
      <c r="Q343" s="1" t="s">
        <v>33</v>
      </c>
    </row>
    <row r="344" spans="9:17" ht="15.75" customHeight="1" thickBot="1">
      <c r="I344" s="8">
        <v>43803</v>
      </c>
      <c r="J344" s="9">
        <v>18.0824</v>
      </c>
      <c r="K344" s="16">
        <f t="shared" si="57"/>
        <v>18.082320827997119</v>
      </c>
      <c r="L344" s="96"/>
      <c r="M344" s="46">
        <f t="shared" si="56"/>
        <v>1.0010851030847931</v>
      </c>
      <c r="N344" s="8">
        <v>43803</v>
      </c>
      <c r="O344" s="9">
        <v>45.61</v>
      </c>
      <c r="P344" s="17">
        <f t="shared" si="58"/>
        <v>45.614771011575243</v>
      </c>
      <c r="Q344" s="1" t="s">
        <v>34</v>
      </c>
    </row>
    <row r="345" spans="9:17" ht="15.75" customHeight="1" thickBot="1">
      <c r="I345" s="8">
        <v>43804</v>
      </c>
      <c r="J345" s="9">
        <v>18.102</v>
      </c>
      <c r="K345" s="16">
        <f t="shared" si="57"/>
        <v>18.101942010107795</v>
      </c>
      <c r="L345" s="96"/>
      <c r="M345" s="46">
        <f t="shared" si="56"/>
        <v>1.0010839269123568</v>
      </c>
      <c r="N345" s="8">
        <v>43804</v>
      </c>
      <c r="O345" s="9">
        <v>45.66</v>
      </c>
      <c r="P345" s="17">
        <f t="shared" si="58"/>
        <v>45.664267740312035</v>
      </c>
      <c r="Q345" s="1" t="s">
        <v>28</v>
      </c>
    </row>
    <row r="346" spans="9:17" ht="15.75" customHeight="1" thickBot="1">
      <c r="I346" s="8">
        <v>43805</v>
      </c>
      <c r="J346" s="9">
        <v>18.121600000000001</v>
      </c>
      <c r="K346" s="16">
        <f t="shared" si="57"/>
        <v>18.121563192218474</v>
      </c>
      <c r="L346" s="96"/>
      <c r="M346" s="46">
        <f t="shared" si="56"/>
        <v>1.0010827532869297</v>
      </c>
      <c r="N346" s="8">
        <v>43805</v>
      </c>
      <c r="O346" s="9">
        <v>45.71</v>
      </c>
      <c r="P346" s="17">
        <f t="shared" si="58"/>
        <v>45.713764469048826</v>
      </c>
      <c r="Q346" s="1" t="s">
        <v>29</v>
      </c>
    </row>
    <row r="347" spans="9:17" ht="15.75" customHeight="1" thickBot="1">
      <c r="I347" s="8">
        <v>43806</v>
      </c>
      <c r="J347" s="9">
        <v>18.141200000000001</v>
      </c>
      <c r="K347" s="16">
        <f t="shared" si="57"/>
        <v>18.14118437432915</v>
      </c>
      <c r="L347" s="96"/>
      <c r="M347" s="46">
        <f t="shared" si="56"/>
        <v>1.0010815822002472</v>
      </c>
      <c r="N347" s="8">
        <v>43806</v>
      </c>
      <c r="O347" s="9">
        <v>45.76</v>
      </c>
      <c r="P347" s="17">
        <f t="shared" si="58"/>
        <v>45.76326119778561</v>
      </c>
      <c r="Q347" s="1" t="s">
        <v>30</v>
      </c>
    </row>
    <row r="348" spans="9:17" ht="15.75" customHeight="1" thickBot="1">
      <c r="I348" s="8">
        <v>43807</v>
      </c>
      <c r="J348" s="9">
        <v>18.160799999999998</v>
      </c>
      <c r="K348" s="16">
        <f t="shared" si="57"/>
        <v>18.160805556439829</v>
      </c>
      <c r="L348" s="96"/>
      <c r="M348" s="46">
        <f t="shared" si="56"/>
        <v>1.0010804136440807</v>
      </c>
      <c r="N348" s="8">
        <v>43807</v>
      </c>
      <c r="O348" s="9">
        <v>45.76</v>
      </c>
      <c r="P348" s="17">
        <f t="shared" si="58"/>
        <v>45.76326119778561</v>
      </c>
      <c r="Q348" s="1" t="s">
        <v>31</v>
      </c>
    </row>
    <row r="349" spans="9:17" ht="15.75" customHeight="1" thickBot="1">
      <c r="I349" s="8">
        <v>43808</v>
      </c>
      <c r="J349" s="9">
        <v>18.180499999999999</v>
      </c>
      <c r="K349" s="16">
        <f t="shared" si="57"/>
        <v>18.180426738550505</v>
      </c>
      <c r="L349" s="96"/>
      <c r="M349" s="46">
        <f t="shared" si="56"/>
        <v>1.0010847539755958</v>
      </c>
      <c r="N349" s="8">
        <v>43808</v>
      </c>
      <c r="O349" s="9">
        <v>45.76</v>
      </c>
      <c r="P349" s="17">
        <f t="shared" si="58"/>
        <v>45.76326119778561</v>
      </c>
      <c r="Q349" s="1" t="s">
        <v>32</v>
      </c>
    </row>
    <row r="350" spans="9:17" ht="15.75" customHeight="1" thickBot="1">
      <c r="I350" s="8">
        <v>43809</v>
      </c>
      <c r="J350" s="9">
        <v>18.200199999999999</v>
      </c>
      <c r="K350" s="16">
        <f t="shared" si="57"/>
        <v>18.200148028733174</v>
      </c>
      <c r="L350" s="96"/>
      <c r="M350" s="46">
        <f t="shared" si="56"/>
        <v>1.0010835785594456</v>
      </c>
      <c r="N350" s="8">
        <v>43809</v>
      </c>
      <c r="O350" s="9">
        <v>45.91</v>
      </c>
      <c r="P350" s="17">
        <f t="shared" si="58"/>
        <v>45.912003918326263</v>
      </c>
      <c r="Q350" s="1" t="s">
        <v>33</v>
      </c>
    </row>
    <row r="351" spans="9:17" ht="15.75" customHeight="1" thickBot="1">
      <c r="I351" s="8">
        <v>43810</v>
      </c>
      <c r="J351" s="9">
        <v>18.219899999999999</v>
      </c>
      <c r="K351" s="16">
        <f t="shared" si="57"/>
        <v>18.219869318915844</v>
      </c>
      <c r="L351" s="96"/>
      <c r="M351" s="46">
        <f t="shared" si="56"/>
        <v>1.0010824056878496</v>
      </c>
      <c r="N351" s="8">
        <v>43810</v>
      </c>
      <c r="O351" s="9">
        <v>45.96</v>
      </c>
      <c r="P351" s="17">
        <f t="shared" si="58"/>
        <v>45.961753181393341</v>
      </c>
      <c r="Q351" s="1" t="s">
        <v>34</v>
      </c>
    </row>
    <row r="352" spans="9:17" ht="15.75" customHeight="1" thickBot="1">
      <c r="I352" s="8">
        <v>43811</v>
      </c>
      <c r="J352" s="9">
        <v>18.239599999999999</v>
      </c>
      <c r="K352" s="16">
        <f t="shared" si="57"/>
        <v>18.239590609098517</v>
      </c>
      <c r="L352" s="96"/>
      <c r="M352" s="46">
        <f t="shared" si="56"/>
        <v>1.001081235352554</v>
      </c>
      <c r="N352" s="8">
        <v>43811</v>
      </c>
      <c r="O352" s="9">
        <v>46.01</v>
      </c>
      <c r="P352" s="17">
        <f t="shared" si="58"/>
        <v>46.011502444460426</v>
      </c>
      <c r="Q352" s="1" t="s">
        <v>28</v>
      </c>
    </row>
    <row r="353" spans="9:17" ht="15.75" customHeight="1" thickBot="1">
      <c r="I353" s="8">
        <v>43812</v>
      </c>
      <c r="J353" s="9">
        <v>18.259399999999999</v>
      </c>
      <c r="K353" s="16">
        <f t="shared" si="57"/>
        <v>18.259311899281187</v>
      </c>
      <c r="L353" s="96"/>
      <c r="M353" s="46">
        <f t="shared" si="56"/>
        <v>1.0010855501217133</v>
      </c>
      <c r="N353" s="8">
        <v>43812</v>
      </c>
      <c r="O353" s="9">
        <v>46.06</v>
      </c>
      <c r="P353" s="17">
        <f t="shared" si="58"/>
        <v>46.061251707527504</v>
      </c>
      <c r="Q353" s="1" t="s">
        <v>29</v>
      </c>
    </row>
    <row r="354" spans="9:17" ht="15.75" customHeight="1" thickBot="1">
      <c r="I354" s="8">
        <v>43813</v>
      </c>
      <c r="J354" s="9">
        <v>18.2791</v>
      </c>
      <c r="K354" s="16">
        <f t="shared" si="57"/>
        <v>18.27913329753585</v>
      </c>
      <c r="L354" s="96"/>
      <c r="M354" s="46">
        <f t="shared" si="56"/>
        <v>1.0010788963492776</v>
      </c>
      <c r="N354" s="8">
        <v>43813</v>
      </c>
      <c r="O354" s="9">
        <v>46.11</v>
      </c>
      <c r="P354" s="17">
        <f t="shared" si="58"/>
        <v>46.111253504924875</v>
      </c>
      <c r="Q354" s="1" t="s">
        <v>30</v>
      </c>
    </row>
    <row r="355" spans="9:17" ht="15" customHeight="1" thickBot="1">
      <c r="I355" s="8">
        <v>43814</v>
      </c>
      <c r="J355" s="9">
        <v>18.2989</v>
      </c>
      <c r="K355" s="16">
        <f t="shared" si="57"/>
        <v>18.298854587718523</v>
      </c>
      <c r="L355" s="97"/>
      <c r="M355" s="46">
        <f t="shared" si="56"/>
        <v>1.0010832043153108</v>
      </c>
      <c r="N355" s="8">
        <v>43814</v>
      </c>
      <c r="O355" s="9">
        <v>46.11</v>
      </c>
      <c r="P355" s="17">
        <f t="shared" si="58"/>
        <v>46.111253504924875</v>
      </c>
      <c r="Q355" s="1" t="s">
        <v>31</v>
      </c>
    </row>
    <row r="356" spans="9:17" ht="15" customHeight="1" thickBot="1">
      <c r="I356" s="8">
        <v>43815</v>
      </c>
      <c r="J356" s="9">
        <v>18.323799999999999</v>
      </c>
      <c r="K356" s="16">
        <f t="shared" ref="K356:K386" si="59">$D$17*J355</f>
        <v>18.323510963568197</v>
      </c>
      <c r="L356" s="69" t="s">
        <v>20</v>
      </c>
      <c r="M356" s="46">
        <f t="shared" si="56"/>
        <v>1.0013607375306712</v>
      </c>
      <c r="N356" s="8">
        <v>43815</v>
      </c>
      <c r="O356" s="9">
        <v>46.11</v>
      </c>
      <c r="P356" s="17">
        <f t="shared" si="58"/>
        <v>46.111253504924875</v>
      </c>
      <c r="Q356" s="1" t="s">
        <v>32</v>
      </c>
    </row>
    <row r="357" spans="9:17" ht="15.75" customHeight="1" thickBot="1">
      <c r="I357" s="8">
        <v>43816</v>
      </c>
      <c r="J357" s="9">
        <v>18.348700000000001</v>
      </c>
      <c r="K357" s="16">
        <f t="shared" si="59"/>
        <v>18.348444452629991</v>
      </c>
      <c r="L357" s="70"/>
      <c r="M357" s="46">
        <f t="shared" si="56"/>
        <v>1.0013588884401707</v>
      </c>
      <c r="N357" s="8">
        <v>43816</v>
      </c>
      <c r="O357" s="9">
        <v>46.27</v>
      </c>
      <c r="P357" s="17">
        <f t="shared" si="58"/>
        <v>46.273885613631464</v>
      </c>
      <c r="Q357" s="1" t="s">
        <v>33</v>
      </c>
    </row>
    <row r="358" spans="9:17" ht="15.75" customHeight="1" thickBot="1">
      <c r="I358" s="8">
        <v>43817</v>
      </c>
      <c r="J358" s="9">
        <v>18.3736</v>
      </c>
      <c r="K358" s="16">
        <f t="shared" si="59"/>
        <v>18.373377941691786</v>
      </c>
      <c r="L358" s="70"/>
      <c r="M358" s="46">
        <f t="shared" si="56"/>
        <v>1.0013570443682658</v>
      </c>
      <c r="N358" s="8">
        <v>43817</v>
      </c>
      <c r="O358" s="9">
        <v>46.34</v>
      </c>
      <c r="P358" s="17">
        <f t="shared" si="58"/>
        <v>46.336766661873611</v>
      </c>
      <c r="Q358" s="1" t="s">
        <v>34</v>
      </c>
    </row>
    <row r="359" spans="9:17" ht="15.75" customHeight="1" thickBot="1">
      <c r="I359" s="8">
        <v>43818</v>
      </c>
      <c r="J359" s="9">
        <v>18.398599999999998</v>
      </c>
      <c r="K359" s="16">
        <f t="shared" si="59"/>
        <v>18.398311430753576</v>
      </c>
      <c r="L359" s="70"/>
      <c r="M359" s="46">
        <f t="shared" si="56"/>
        <v>1.0013606478860975</v>
      </c>
      <c r="N359" s="8">
        <v>43818</v>
      </c>
      <c r="O359" s="9">
        <v>46.4</v>
      </c>
      <c r="P359" s="17">
        <f t="shared" si="58"/>
        <v>46.399647710115758</v>
      </c>
      <c r="Q359" s="1" t="s">
        <v>28</v>
      </c>
    </row>
    <row r="360" spans="9:17" ht="15.75" customHeight="1" thickBot="1">
      <c r="I360" s="8">
        <v>43819</v>
      </c>
      <c r="J360" s="9">
        <v>18.4236</v>
      </c>
      <c r="K360" s="16">
        <f t="shared" si="59"/>
        <v>18.423345054309593</v>
      </c>
      <c r="L360" s="70"/>
      <c r="M360" s="46">
        <f t="shared" si="56"/>
        <v>1.0013587990390573</v>
      </c>
      <c r="N360" s="8">
        <v>43819</v>
      </c>
      <c r="O360" s="9">
        <v>46.46</v>
      </c>
      <c r="P360" s="17">
        <f t="shared" si="58"/>
        <v>46.462781292688192</v>
      </c>
      <c r="Q360" s="1" t="s">
        <v>29</v>
      </c>
    </row>
    <row r="361" spans="9:17" ht="15.75" customHeight="1" thickBot="1">
      <c r="I361" s="8">
        <v>43820</v>
      </c>
      <c r="J361" s="9">
        <v>18.448699999999999</v>
      </c>
      <c r="K361" s="16">
        <f t="shared" si="59"/>
        <v>18.448378677865612</v>
      </c>
      <c r="L361" s="70"/>
      <c r="M361" s="46">
        <f t="shared" si="56"/>
        <v>1.0013623830304608</v>
      </c>
      <c r="N361" s="8">
        <v>43820</v>
      </c>
      <c r="O361" s="9">
        <v>46.53</v>
      </c>
      <c r="P361" s="17">
        <f t="shared" si="58"/>
        <v>46.525914875260632</v>
      </c>
      <c r="Q361" s="1" t="s">
        <v>30</v>
      </c>
    </row>
    <row r="362" spans="9:17" ht="15.75" customHeight="1" thickBot="1">
      <c r="I362" s="8">
        <v>43821</v>
      </c>
      <c r="J362" s="9">
        <v>18.473700000000001</v>
      </c>
      <c r="K362" s="16">
        <f t="shared" si="59"/>
        <v>18.47351243591585</v>
      </c>
      <c r="L362" s="70"/>
      <c r="M362" s="46">
        <f t="shared" si="56"/>
        <v>1.0013551090320729</v>
      </c>
      <c r="N362" s="8">
        <v>43821</v>
      </c>
      <c r="O362" s="9">
        <v>46.53</v>
      </c>
      <c r="P362" s="17">
        <f t="shared" si="58"/>
        <v>46.525914875260632</v>
      </c>
      <c r="Q362" s="1" t="s">
        <v>31</v>
      </c>
    </row>
    <row r="363" spans="9:17" ht="15.75" customHeight="1" thickBot="1">
      <c r="I363" s="8">
        <v>43822</v>
      </c>
      <c r="J363" s="9">
        <v>18.498799999999999</v>
      </c>
      <c r="K363" s="16">
        <f t="shared" si="59"/>
        <v>18.49854605947187</v>
      </c>
      <c r="L363" s="70"/>
      <c r="M363" s="46">
        <f t="shared" si="56"/>
        <v>1.0013586882974173</v>
      </c>
      <c r="N363" s="8">
        <v>43822</v>
      </c>
      <c r="O363" s="9">
        <v>46.53</v>
      </c>
      <c r="P363" s="17">
        <f t="shared" si="58"/>
        <v>46.525914875260632</v>
      </c>
      <c r="Q363" s="1" t="s">
        <v>32</v>
      </c>
    </row>
    <row r="364" spans="9:17" ht="15.75" customHeight="1" thickBot="1">
      <c r="I364" s="8">
        <v>43823</v>
      </c>
      <c r="J364" s="9">
        <v>18.524000000000001</v>
      </c>
      <c r="K364" s="16">
        <f t="shared" si="59"/>
        <v>18.523679817522112</v>
      </c>
      <c r="L364" s="70"/>
      <c r="M364" s="46">
        <f t="shared" si="56"/>
        <v>1.0013622505243585</v>
      </c>
      <c r="N364" s="8">
        <v>43823</v>
      </c>
      <c r="O364" s="9">
        <v>46.72</v>
      </c>
      <c r="P364" s="17">
        <f t="shared" si="58"/>
        <v>46.715820691638513</v>
      </c>
      <c r="Q364" s="1" t="s">
        <v>33</v>
      </c>
    </row>
    <row r="365" spans="9:17" ht="15.75" customHeight="1" thickBot="1">
      <c r="I365" s="8">
        <v>43824</v>
      </c>
      <c r="J365" s="9">
        <v>18.549099999999999</v>
      </c>
      <c r="K365" s="16">
        <f t="shared" si="59"/>
        <v>18.548913710066579</v>
      </c>
      <c r="L365" s="70"/>
      <c r="M365" s="46">
        <f t="shared" si="56"/>
        <v>1.0013549989203194</v>
      </c>
      <c r="N365" s="8">
        <v>43824</v>
      </c>
      <c r="O365" s="9">
        <v>46.78</v>
      </c>
      <c r="P365" s="17">
        <f t="shared" si="58"/>
        <v>46.779459342871526</v>
      </c>
      <c r="Q365" s="1" t="s">
        <v>34</v>
      </c>
    </row>
    <row r="366" spans="9:17" ht="15.75" customHeight="1" thickBot="1">
      <c r="I366" s="8">
        <v>43825</v>
      </c>
      <c r="J366" s="9">
        <v>18.574400000000001</v>
      </c>
      <c r="K366" s="16">
        <f t="shared" si="59"/>
        <v>18.574047468116817</v>
      </c>
      <c r="L366" s="70"/>
      <c r="M366" s="46">
        <f t="shared" si="56"/>
        <v>1.0013639475769716</v>
      </c>
      <c r="N366" s="8">
        <v>43825</v>
      </c>
      <c r="O366" s="9">
        <v>46.78</v>
      </c>
      <c r="P366" s="17">
        <f t="shared" si="58"/>
        <v>46.842845459774253</v>
      </c>
      <c r="Q366" s="1" t="s">
        <v>28</v>
      </c>
    </row>
    <row r="367" spans="9:17" ht="15.75" customHeight="1" thickBot="1">
      <c r="I367" s="8">
        <v>43826</v>
      </c>
      <c r="J367" s="9">
        <v>18.599599999999999</v>
      </c>
      <c r="K367" s="16">
        <f t="shared" si="59"/>
        <v>18.599381495155509</v>
      </c>
      <c r="L367" s="70"/>
      <c r="M367" s="46">
        <f t="shared" si="56"/>
        <v>1.0013567060039623</v>
      </c>
      <c r="N367" s="8">
        <v>43826</v>
      </c>
      <c r="O367" s="9">
        <v>46.91</v>
      </c>
      <c r="P367" s="17">
        <f t="shared" si="58"/>
        <v>46.90673664533756</v>
      </c>
      <c r="Q367" s="1" t="s">
        <v>29</v>
      </c>
    </row>
    <row r="368" spans="9:17" ht="15.75" customHeight="1" thickBot="1">
      <c r="I368" s="8">
        <v>43827</v>
      </c>
      <c r="J368" s="9">
        <v>18.6249</v>
      </c>
      <c r="K368" s="16">
        <f t="shared" si="59"/>
        <v>18.624615387699972</v>
      </c>
      <c r="L368" s="70"/>
      <c r="M368" s="46">
        <f t="shared" si="56"/>
        <v>1.0013602443063292</v>
      </c>
      <c r="N368" s="8">
        <v>43827</v>
      </c>
      <c r="O368" s="9">
        <v>46.97</v>
      </c>
      <c r="P368" s="17">
        <f t="shared" si="58"/>
        <v>46.970375296570566</v>
      </c>
      <c r="Q368" s="1" t="s">
        <v>30</v>
      </c>
    </row>
    <row r="369" spans="9:17" ht="15.75" customHeight="1" thickBot="1">
      <c r="I369" s="8">
        <v>43828</v>
      </c>
      <c r="J369" s="9">
        <v>18.650200000000002</v>
      </c>
      <c r="K369" s="16">
        <f t="shared" si="59"/>
        <v>18.649949414738664</v>
      </c>
      <c r="L369" s="70"/>
      <c r="M369" s="46">
        <f t="shared" si="56"/>
        <v>1.0013583965551494</v>
      </c>
      <c r="N369" s="8">
        <v>43828</v>
      </c>
      <c r="O369" s="9">
        <v>46.97</v>
      </c>
      <c r="P369" s="17">
        <f t="shared" si="58"/>
        <v>46.970375296570566</v>
      </c>
      <c r="Q369" s="1" t="s">
        <v>31</v>
      </c>
    </row>
    <row r="370" spans="9:17" ht="15.75" customHeight="1" thickBot="1">
      <c r="I370" s="8">
        <v>43829</v>
      </c>
      <c r="J370" s="9">
        <v>18.6755</v>
      </c>
      <c r="K370" s="16">
        <f t="shared" si="59"/>
        <v>18.675283441777353</v>
      </c>
      <c r="L370" s="70"/>
      <c r="M370" s="46">
        <f t="shared" si="56"/>
        <v>1.0013565538171172</v>
      </c>
      <c r="N370" s="8">
        <v>43829</v>
      </c>
      <c r="O370" s="9">
        <v>46.97</v>
      </c>
      <c r="P370" s="17">
        <f t="shared" si="58"/>
        <v>46.970375296570566</v>
      </c>
      <c r="Q370" s="1" t="s">
        <v>32</v>
      </c>
    </row>
    <row r="371" spans="9:17" ht="15.75" customHeight="1" thickBot="1">
      <c r="I371" s="8">
        <v>43830</v>
      </c>
      <c r="J371" s="9">
        <v>18.700900000000001</v>
      </c>
      <c r="K371" s="16">
        <f t="shared" si="59"/>
        <v>18.700617468816041</v>
      </c>
      <c r="L371" s="70"/>
      <c r="M371" s="46">
        <f t="shared" si="56"/>
        <v>1.0013600706808385</v>
      </c>
      <c r="N371" s="8">
        <v>43830</v>
      </c>
      <c r="O371" s="9">
        <v>47.16</v>
      </c>
      <c r="P371" s="17">
        <f t="shared" si="58"/>
        <v>47.16204885326048</v>
      </c>
      <c r="Q371" s="1" t="s">
        <v>33</v>
      </c>
    </row>
    <row r="372" spans="9:17" ht="15" customHeight="1" thickBot="1">
      <c r="I372" s="35">
        <v>43831</v>
      </c>
      <c r="J372" s="36">
        <v>18.726299999999998</v>
      </c>
      <c r="K372" s="16">
        <f t="shared" si="59"/>
        <v>18.726051630348955</v>
      </c>
      <c r="L372" s="70"/>
      <c r="M372" s="46">
        <f t="shared" si="56"/>
        <v>1.0013582234010128</v>
      </c>
      <c r="N372" s="8">
        <v>43831</v>
      </c>
      <c r="O372" s="9">
        <v>47.23</v>
      </c>
      <c r="P372" s="17">
        <f t="shared" si="58"/>
        <v>47.22619257315408</v>
      </c>
      <c r="Q372" s="26" t="s">
        <v>34</v>
      </c>
    </row>
    <row r="373" spans="9:17" ht="15" customHeight="1" thickBot="1">
      <c r="I373" s="8">
        <v>43832</v>
      </c>
      <c r="J373" s="9">
        <v>18.751799999999999</v>
      </c>
      <c r="K373" s="16">
        <f t="shared" si="59"/>
        <v>18.751485791881869</v>
      </c>
      <c r="L373" s="70"/>
      <c r="M373" s="46">
        <f t="shared" si="56"/>
        <v>1.0013617212156165</v>
      </c>
      <c r="N373" s="8">
        <v>43832</v>
      </c>
      <c r="O373" s="9">
        <v>47.23</v>
      </c>
      <c r="P373" s="17">
        <f t="shared" si="58"/>
        <v>47.290336293047666</v>
      </c>
      <c r="Q373" s="26" t="s">
        <v>28</v>
      </c>
    </row>
    <row r="374" spans="9:17" ht="15" customHeight="1" thickBot="1">
      <c r="I374" s="8">
        <v>43833</v>
      </c>
      <c r="J374" s="9">
        <v>18.7773</v>
      </c>
      <c r="K374" s="16">
        <f t="shared" si="59"/>
        <v>18.777020087909005</v>
      </c>
      <c r="L374" s="70"/>
      <c r="M374" s="46">
        <f t="shared" si="56"/>
        <v>1.0013598694525325</v>
      </c>
      <c r="N374" s="8">
        <v>43833</v>
      </c>
      <c r="O374" s="9">
        <v>47.35</v>
      </c>
      <c r="P374" s="17">
        <f t="shared" si="58"/>
        <v>47.354732547271553</v>
      </c>
      <c r="Q374" s="26" t="s">
        <v>29</v>
      </c>
    </row>
    <row r="375" spans="9:17" ht="15" customHeight="1" thickBot="1">
      <c r="I375" s="8">
        <v>43834</v>
      </c>
      <c r="J375" s="9">
        <v>18.802800000000001</v>
      </c>
      <c r="K375" s="16">
        <f t="shared" si="59"/>
        <v>18.802554383936144</v>
      </c>
      <c r="L375" s="70"/>
      <c r="M375" s="46">
        <f t="shared" si="56"/>
        <v>1.0013580227189214</v>
      </c>
      <c r="N375" s="8">
        <v>43834</v>
      </c>
      <c r="O375" s="9">
        <v>47.42</v>
      </c>
      <c r="P375" s="17">
        <f t="shared" si="58"/>
        <v>47.41912880149544</v>
      </c>
      <c r="Q375" s="26" t="s">
        <v>30</v>
      </c>
    </row>
    <row r="376" spans="9:17" ht="15" customHeight="1" thickBot="1">
      <c r="I376" s="8">
        <v>43835</v>
      </c>
      <c r="J376" s="9">
        <v>18.828299999999999</v>
      </c>
      <c r="K376" s="16">
        <f t="shared" si="59"/>
        <v>18.828088679963283</v>
      </c>
      <c r="L376" s="70"/>
      <c r="M376" s="46">
        <f t="shared" si="56"/>
        <v>1.0013561809943199</v>
      </c>
      <c r="N376" s="8">
        <v>43835</v>
      </c>
      <c r="O376" s="9">
        <v>47.42</v>
      </c>
      <c r="P376" s="17">
        <f t="shared" si="58"/>
        <v>47.41912880149544</v>
      </c>
      <c r="Q376" s="26" t="s">
        <v>31</v>
      </c>
    </row>
    <row r="377" spans="9:17" ht="15" customHeight="1" thickBot="1">
      <c r="I377" s="8">
        <v>43836</v>
      </c>
      <c r="J377" s="9">
        <v>18.853899999999999</v>
      </c>
      <c r="K377" s="16">
        <f t="shared" si="59"/>
        <v>18.853622975990419</v>
      </c>
      <c r="L377" s="70"/>
      <c r="M377" s="46">
        <f t="shared" ref="M377:M417" si="60">J377/J376</f>
        <v>1.0013596554123314</v>
      </c>
      <c r="N377" s="8">
        <v>43836</v>
      </c>
      <c r="O377" s="9">
        <v>47.42</v>
      </c>
      <c r="P377" s="17">
        <f t="shared" si="58"/>
        <v>47.41912880149544</v>
      </c>
      <c r="Q377" s="26" t="s">
        <v>32</v>
      </c>
    </row>
    <row r="378" spans="9:17" ht="15" customHeight="1" thickBot="1">
      <c r="I378" s="8">
        <v>43837</v>
      </c>
      <c r="J378" s="9">
        <v>18.8795</v>
      </c>
      <c r="K378" s="16">
        <f t="shared" si="59"/>
        <v>18.87925740651178</v>
      </c>
      <c r="L378" s="70"/>
      <c r="M378" s="46">
        <f t="shared" si="60"/>
        <v>1.0013578092596227</v>
      </c>
      <c r="N378" s="8">
        <v>43837</v>
      </c>
      <c r="O378" s="9">
        <v>47.61</v>
      </c>
      <c r="P378" s="17">
        <f t="shared" si="58"/>
        <v>47.612570098497379</v>
      </c>
      <c r="Q378" s="26" t="s">
        <v>33</v>
      </c>
    </row>
    <row r="379" spans="9:17" ht="15" customHeight="1" thickBot="1">
      <c r="I379" s="8">
        <v>43838</v>
      </c>
      <c r="J379" s="9">
        <v>18.905200000000001</v>
      </c>
      <c r="K379" s="16">
        <f t="shared" si="59"/>
        <v>18.904891837033144</v>
      </c>
      <c r="L379" s="70"/>
      <c r="M379" s="46">
        <f t="shared" si="60"/>
        <v>1.001361264864006</v>
      </c>
      <c r="N379" s="8">
        <v>43838</v>
      </c>
      <c r="O379" s="9">
        <v>47.68</v>
      </c>
      <c r="P379" s="17">
        <f t="shared" si="58"/>
        <v>47.677218887051552</v>
      </c>
      <c r="Q379" s="26" t="s">
        <v>34</v>
      </c>
    </row>
    <row r="380" spans="9:17" ht="15" customHeight="1" thickBot="1">
      <c r="I380" s="8">
        <v>43839</v>
      </c>
      <c r="J380" s="9">
        <v>18.930900000000001</v>
      </c>
      <c r="K380" s="16">
        <f t="shared" si="59"/>
        <v>18.93062640204873</v>
      </c>
      <c r="L380" s="70"/>
      <c r="M380" s="46">
        <f t="shared" si="60"/>
        <v>1.0013594143410278</v>
      </c>
      <c r="N380" s="8">
        <v>43839</v>
      </c>
      <c r="O380" s="9">
        <v>47.74</v>
      </c>
      <c r="P380" s="17">
        <f t="shared" si="58"/>
        <v>47.742120209936019</v>
      </c>
      <c r="Q380" s="26" t="s">
        <v>28</v>
      </c>
    </row>
    <row r="381" spans="9:17" ht="15" customHeight="1" thickBot="1">
      <c r="I381" s="8">
        <v>43840</v>
      </c>
      <c r="J381" s="9">
        <v>18.956600000000002</v>
      </c>
      <c r="K381" s="16">
        <f t="shared" si="59"/>
        <v>18.956360967064317</v>
      </c>
      <c r="L381" s="70"/>
      <c r="M381" s="46">
        <f t="shared" si="60"/>
        <v>1.0013575688424745</v>
      </c>
      <c r="N381" s="8">
        <v>43840</v>
      </c>
      <c r="O381" s="9">
        <v>47.81</v>
      </c>
      <c r="P381" s="17">
        <f t="shared" si="58"/>
        <v>47.807021532820485</v>
      </c>
      <c r="Q381" s="26" t="s">
        <v>29</v>
      </c>
    </row>
    <row r="382" spans="9:17" ht="15" customHeight="1" thickBot="1">
      <c r="I382" s="8">
        <v>43841</v>
      </c>
      <c r="J382" s="9">
        <v>18.982399999999998</v>
      </c>
      <c r="K382" s="16">
        <f t="shared" si="59"/>
        <v>18.982095532079903</v>
      </c>
      <c r="L382" s="70"/>
      <c r="M382" s="46">
        <f t="shared" si="60"/>
        <v>1.0013610035554896</v>
      </c>
      <c r="N382" s="8">
        <v>43841</v>
      </c>
      <c r="O382" s="9">
        <v>47.87</v>
      </c>
      <c r="P382" s="17">
        <f t="shared" si="58"/>
        <v>47.871922855704952</v>
      </c>
      <c r="Q382" s="26" t="s">
        <v>30</v>
      </c>
    </row>
    <row r="383" spans="9:17" ht="15" customHeight="1" thickBot="1">
      <c r="I383" s="8">
        <v>43842</v>
      </c>
      <c r="J383" s="9">
        <v>19.008199999999999</v>
      </c>
      <c r="K383" s="16">
        <f t="shared" si="59"/>
        <v>19.007930231589707</v>
      </c>
      <c r="L383" s="70"/>
      <c r="M383" s="46">
        <f t="shared" si="60"/>
        <v>1.001359153742414</v>
      </c>
      <c r="N383" s="8">
        <v>43842</v>
      </c>
      <c r="O383" s="9">
        <v>47.87</v>
      </c>
      <c r="P383" s="17">
        <f t="shared" si="58"/>
        <v>47.871922855704952</v>
      </c>
      <c r="Q383" s="26" t="s">
        <v>31</v>
      </c>
    </row>
    <row r="384" spans="9:17" ht="15" customHeight="1" thickBot="1">
      <c r="I384" s="8">
        <v>43843</v>
      </c>
      <c r="J384" s="9">
        <v>19.033999999999999</v>
      </c>
      <c r="K384" s="16">
        <f t="shared" si="59"/>
        <v>19.033764931099519</v>
      </c>
      <c r="L384" s="70"/>
      <c r="M384" s="46">
        <f t="shared" si="60"/>
        <v>1.0013573089508738</v>
      </c>
      <c r="N384" s="8">
        <v>43843</v>
      </c>
      <c r="O384" s="9">
        <v>47.87</v>
      </c>
      <c r="P384" s="17">
        <f t="shared" si="58"/>
        <v>47.871922855704952</v>
      </c>
      <c r="Q384" s="26" t="s">
        <v>32</v>
      </c>
    </row>
    <row r="385" spans="9:17" ht="15" customHeight="1" thickBot="1">
      <c r="I385" s="8">
        <v>43844</v>
      </c>
      <c r="J385" s="9">
        <v>19.059899999999999</v>
      </c>
      <c r="K385" s="16">
        <f t="shared" si="59"/>
        <v>19.05959963060933</v>
      </c>
      <c r="L385" s="70"/>
      <c r="M385" s="46">
        <f t="shared" si="60"/>
        <v>1.0013607229168855</v>
      </c>
      <c r="N385" s="8">
        <v>43844</v>
      </c>
      <c r="O385" s="9">
        <v>48.07</v>
      </c>
      <c r="P385" s="17">
        <f t="shared" si="58"/>
        <v>48.067384427349204</v>
      </c>
      <c r="Q385" s="26" t="s">
        <v>33</v>
      </c>
    </row>
    <row r="386" spans="9:17" ht="15" customHeight="1" thickBot="1">
      <c r="I386" s="8">
        <v>43845</v>
      </c>
      <c r="J386" s="9">
        <v>19.085799999999999</v>
      </c>
      <c r="K386" s="16">
        <f t="shared" si="59"/>
        <v>19.085534464613364</v>
      </c>
      <c r="L386" s="71"/>
      <c r="M386" s="46">
        <f t="shared" si="60"/>
        <v>1.0013588738660748</v>
      </c>
      <c r="N386" s="8">
        <v>43845</v>
      </c>
      <c r="O386" s="9">
        <v>48.13</v>
      </c>
      <c r="P386" s="17">
        <f t="shared" si="58"/>
        <v>48.132790818894243</v>
      </c>
      <c r="Q386" s="26" t="s">
        <v>34</v>
      </c>
    </row>
    <row r="387" spans="9:17" ht="15" thickBot="1">
      <c r="I387" s="8">
        <v>43846</v>
      </c>
      <c r="J387" s="9">
        <v>19.1082</v>
      </c>
      <c r="K387" s="16">
        <f t="shared" ref="K387:K417" si="61">$D$18*J386</f>
        <v>19.108441370701637</v>
      </c>
      <c r="L387" s="72" t="s">
        <v>54</v>
      </c>
      <c r="M387" s="46">
        <f t="shared" si="60"/>
        <v>1.0011736474237392</v>
      </c>
      <c r="N387" s="8">
        <v>43846</v>
      </c>
      <c r="O387" s="9">
        <v>48.2</v>
      </c>
      <c r="P387" s="17">
        <f t="shared" si="58"/>
        <v>48.19819721043929</v>
      </c>
      <c r="Q387" s="26" t="s">
        <v>28</v>
      </c>
    </row>
    <row r="388" spans="9:17" ht="15.75" customHeight="1" thickBot="1">
      <c r="I388" s="8">
        <v>43847</v>
      </c>
      <c r="J388" s="9">
        <v>19.130600000000001</v>
      </c>
      <c r="K388" s="16">
        <f t="shared" si="61"/>
        <v>19.130867943688031</v>
      </c>
      <c r="L388" s="73"/>
      <c r="M388" s="46">
        <f t="shared" si="60"/>
        <v>1.0011722715902074</v>
      </c>
      <c r="N388" s="8">
        <v>43847</v>
      </c>
      <c r="O388" s="9">
        <v>48.25</v>
      </c>
      <c r="P388" s="17">
        <f t="shared" si="58"/>
        <v>48.254764900424192</v>
      </c>
      <c r="Q388" s="26" t="s">
        <v>29</v>
      </c>
    </row>
    <row r="389" spans="9:17" ht="15.75" customHeight="1" thickBot="1">
      <c r="I389" s="8">
        <v>43848</v>
      </c>
      <c r="J389" s="9">
        <v>19.152999999999999</v>
      </c>
      <c r="K389" s="16">
        <f t="shared" si="61"/>
        <v>19.153294516674425</v>
      </c>
      <c r="L389" s="73"/>
      <c r="M389" s="46">
        <f t="shared" si="60"/>
        <v>1.0011708989785997</v>
      </c>
      <c r="N389" s="8">
        <v>43848</v>
      </c>
      <c r="O389" s="9">
        <v>48.31</v>
      </c>
      <c r="P389" s="17">
        <f t="shared" si="58"/>
        <v>48.311332590409094</v>
      </c>
      <c r="Q389" s="26" t="s">
        <v>30</v>
      </c>
    </row>
    <row r="390" spans="9:17" ht="15.75" customHeight="1" thickBot="1">
      <c r="I390" s="8">
        <v>43849</v>
      </c>
      <c r="J390" s="9">
        <v>19.1755</v>
      </c>
      <c r="K390" s="16">
        <f t="shared" si="61"/>
        <v>19.175721089660819</v>
      </c>
      <c r="L390" s="73"/>
      <c r="M390" s="46">
        <f t="shared" si="60"/>
        <v>1.0011747506917976</v>
      </c>
      <c r="N390" s="8">
        <v>43849</v>
      </c>
      <c r="O390" s="9">
        <v>48.31</v>
      </c>
      <c r="P390" s="17">
        <f t="shared" si="58"/>
        <v>48.311332590409094</v>
      </c>
      <c r="Q390" s="26" t="s">
        <v>31</v>
      </c>
    </row>
    <row r="391" spans="9:17" ht="15.75" customHeight="1" thickBot="1">
      <c r="I391" s="8">
        <v>43850</v>
      </c>
      <c r="J391" s="9">
        <v>19.198</v>
      </c>
      <c r="K391" s="16">
        <f t="shared" si="61"/>
        <v>19.198247781276617</v>
      </c>
      <c r="L391" s="73"/>
      <c r="M391" s="46">
        <f t="shared" si="60"/>
        <v>1.0011733722719096</v>
      </c>
      <c r="N391" s="8">
        <v>43850</v>
      </c>
      <c r="O391" s="9">
        <v>48.31</v>
      </c>
      <c r="P391" s="17">
        <f t="shared" si="58"/>
        <v>48.311332590409094</v>
      </c>
      <c r="Q391" s="26" t="s">
        <v>32</v>
      </c>
    </row>
    <row r="392" spans="9:17" ht="15.75" customHeight="1" thickBot="1">
      <c r="I392" s="8">
        <v>43851</v>
      </c>
      <c r="J392" s="9">
        <v>19.220500000000001</v>
      </c>
      <c r="K392" s="16">
        <f t="shared" si="61"/>
        <v>19.220774472892415</v>
      </c>
      <c r="L392" s="73"/>
      <c r="M392" s="46">
        <f t="shared" si="60"/>
        <v>1.0011719970830295</v>
      </c>
      <c r="N392" s="8">
        <v>43851</v>
      </c>
      <c r="O392" s="9">
        <v>48.48</v>
      </c>
      <c r="P392" s="17">
        <f t="shared" si="58"/>
        <v>48.481540729024381</v>
      </c>
      <c r="Q392" s="26" t="s">
        <v>33</v>
      </c>
    </row>
    <row r="393" spans="9:17" ht="15.75" customHeight="1" thickBot="1">
      <c r="I393" s="8">
        <v>43852</v>
      </c>
      <c r="J393" s="9">
        <v>19.242999999999999</v>
      </c>
      <c r="K393" s="16">
        <f t="shared" si="61"/>
        <v>19.243301164508214</v>
      </c>
      <c r="L393" s="73"/>
      <c r="M393" s="46">
        <f t="shared" si="60"/>
        <v>1.0011706251138106</v>
      </c>
      <c r="N393" s="8">
        <v>43852</v>
      </c>
      <c r="O393" s="9">
        <v>48.54</v>
      </c>
      <c r="P393" s="17">
        <f t="shared" ref="P393:P417" si="62">IF(OR(Q393="Martes",Q393="Miércoles",Q393="Jueves",Q393="Viernes",Q393="Sábado"),(14.05/5.5636*J392),IF(Q393="Domingo",P392,P391))</f>
        <v>48.53836095333957</v>
      </c>
      <c r="Q393" s="26" t="s">
        <v>34</v>
      </c>
    </row>
    <row r="394" spans="9:17" ht="15.75" customHeight="1" thickBot="1">
      <c r="I394" s="8">
        <v>43853</v>
      </c>
      <c r="J394" s="9">
        <v>19.265599999999999</v>
      </c>
      <c r="K394" s="16">
        <f t="shared" si="61"/>
        <v>19.265827856124009</v>
      </c>
      <c r="L394" s="73"/>
      <c r="M394" s="46">
        <f t="shared" si="60"/>
        <v>1.0011744530478617</v>
      </c>
      <c r="N394" s="8">
        <v>43853</v>
      </c>
      <c r="O394" s="9">
        <v>48.59</v>
      </c>
      <c r="P394" s="17">
        <f t="shared" si="62"/>
        <v>48.595181177654759</v>
      </c>
      <c r="Q394" s="26" t="s">
        <v>28</v>
      </c>
    </row>
    <row r="395" spans="9:17" ht="15.75" customHeight="1" thickBot="1">
      <c r="I395" s="8">
        <v>43854</v>
      </c>
      <c r="J395" s="9">
        <v>19.2882</v>
      </c>
      <c r="K395" s="16">
        <f t="shared" si="61"/>
        <v>19.288454666369208</v>
      </c>
      <c r="L395" s="73"/>
      <c r="M395" s="46">
        <f t="shared" si="60"/>
        <v>1.0011730753259696</v>
      </c>
      <c r="N395" s="8">
        <v>43854</v>
      </c>
      <c r="O395" s="9">
        <v>48.65</v>
      </c>
      <c r="P395" s="17">
        <f t="shared" si="62"/>
        <v>48.652253936300241</v>
      </c>
      <c r="Q395" s="26" t="s">
        <v>29</v>
      </c>
    </row>
    <row r="396" spans="9:17" ht="15.75" customHeight="1" thickBot="1">
      <c r="I396" s="8">
        <v>43855</v>
      </c>
      <c r="J396" s="9">
        <v>19.3108</v>
      </c>
      <c r="K396" s="16">
        <f t="shared" si="61"/>
        <v>19.311081476614412</v>
      </c>
      <c r="L396" s="73"/>
      <c r="M396" s="46">
        <f t="shared" si="60"/>
        <v>1.0011717008326335</v>
      </c>
      <c r="N396" s="8">
        <v>43855</v>
      </c>
      <c r="O396" s="9">
        <v>48.71</v>
      </c>
      <c r="P396" s="17">
        <f t="shared" si="62"/>
        <v>48.709326694945723</v>
      </c>
      <c r="Q396" s="26" t="s">
        <v>30</v>
      </c>
    </row>
    <row r="397" spans="9:17" ht="15.75" customHeight="1" thickBot="1">
      <c r="I397" s="8">
        <v>43856</v>
      </c>
      <c r="J397" s="9">
        <v>19.333400000000001</v>
      </c>
      <c r="K397" s="16">
        <f t="shared" si="61"/>
        <v>19.333708286859611</v>
      </c>
      <c r="L397" s="73"/>
      <c r="M397" s="46">
        <f t="shared" si="60"/>
        <v>1.0011703295565175</v>
      </c>
      <c r="N397" s="8">
        <v>43856</v>
      </c>
      <c r="O397" s="9">
        <v>48.71</v>
      </c>
      <c r="P397" s="17">
        <f t="shared" si="62"/>
        <v>48.709326694945723</v>
      </c>
      <c r="Q397" s="26" t="s">
        <v>31</v>
      </c>
    </row>
    <row r="398" spans="9:17" ht="15.75" customHeight="1" thickBot="1">
      <c r="I398" s="8">
        <v>43857</v>
      </c>
      <c r="J398" s="9">
        <v>19.356100000000001</v>
      </c>
      <c r="K398" s="16">
        <f t="shared" si="61"/>
        <v>19.356335097104814</v>
      </c>
      <c r="L398" s="73"/>
      <c r="M398" s="46">
        <f t="shared" si="60"/>
        <v>1.001174133882297</v>
      </c>
      <c r="N398" s="8">
        <v>43857</v>
      </c>
      <c r="O398" s="9">
        <v>48.71</v>
      </c>
      <c r="P398" s="17">
        <f t="shared" si="62"/>
        <v>48.709326694945723</v>
      </c>
      <c r="Q398" s="26" t="s">
        <v>32</v>
      </c>
    </row>
    <row r="399" spans="9:17" ht="15.75" customHeight="1" thickBot="1">
      <c r="I399" s="8">
        <v>43858</v>
      </c>
      <c r="J399" s="9">
        <v>19.378799999999998</v>
      </c>
      <c r="K399" s="16">
        <f t="shared" si="61"/>
        <v>19.379062025979419</v>
      </c>
      <c r="L399" s="73"/>
      <c r="M399" s="46">
        <f t="shared" si="60"/>
        <v>1.0011727569086746</v>
      </c>
      <c r="N399" s="8">
        <v>43858</v>
      </c>
      <c r="O399" s="9">
        <v>48.88</v>
      </c>
      <c r="P399" s="17">
        <f t="shared" si="62"/>
        <v>48.880797505212463</v>
      </c>
      <c r="Q399" s="26" t="s">
        <v>33</v>
      </c>
    </row>
    <row r="400" spans="9:17" ht="15.75" customHeight="1" thickBot="1">
      <c r="I400" s="8">
        <v>43859</v>
      </c>
      <c r="J400" s="9">
        <v>19.401499999999999</v>
      </c>
      <c r="K400" s="16">
        <f t="shared" si="61"/>
        <v>19.40178895485402</v>
      </c>
      <c r="L400" s="73"/>
      <c r="M400" s="46">
        <f t="shared" si="60"/>
        <v>1.0011713831609801</v>
      </c>
      <c r="N400" s="8">
        <v>43859</v>
      </c>
      <c r="O400" s="9">
        <v>48.94</v>
      </c>
      <c r="P400" s="17">
        <f t="shared" si="62"/>
        <v>48.938122798188225</v>
      </c>
      <c r="Q400" s="26" t="s">
        <v>34</v>
      </c>
    </row>
    <row r="401" spans="9:17" ht="15.75" customHeight="1" thickBot="1">
      <c r="I401" s="8">
        <v>43860</v>
      </c>
      <c r="J401" s="9">
        <v>19.424299999999999</v>
      </c>
      <c r="K401" s="16">
        <f t="shared" si="61"/>
        <v>19.424515883728624</v>
      </c>
      <c r="L401" s="73"/>
      <c r="M401" s="46">
        <f t="shared" si="60"/>
        <v>1.0011751668685411</v>
      </c>
      <c r="N401" s="8">
        <v>43860</v>
      </c>
      <c r="O401" s="9">
        <v>49</v>
      </c>
      <c r="P401" s="17">
        <f t="shared" si="62"/>
        <v>48.995448091163993</v>
      </c>
      <c r="Q401" s="26" t="s">
        <v>28</v>
      </c>
    </row>
    <row r="402" spans="9:17" ht="15.75" customHeight="1" thickBot="1">
      <c r="I402" s="8">
        <v>43861</v>
      </c>
      <c r="J402" s="9">
        <v>19.447099999999999</v>
      </c>
      <c r="K402" s="16">
        <f t="shared" si="61"/>
        <v>19.447342931232633</v>
      </c>
      <c r="L402" s="73"/>
      <c r="M402" s="46">
        <f t="shared" si="60"/>
        <v>1.0011737874723929</v>
      </c>
      <c r="N402" s="8">
        <v>43861</v>
      </c>
      <c r="O402" s="9">
        <v>49.05</v>
      </c>
      <c r="P402" s="17">
        <f t="shared" si="62"/>
        <v>49.053025918470055</v>
      </c>
      <c r="Q402" s="26" t="s">
        <v>29</v>
      </c>
    </row>
    <row r="403" spans="9:17" ht="15.75" customHeight="1" thickBot="1">
      <c r="I403" s="8">
        <v>43862</v>
      </c>
      <c r="J403" s="9">
        <v>19.469899999999999</v>
      </c>
      <c r="K403" s="16">
        <f t="shared" si="61"/>
        <v>19.470169978736642</v>
      </c>
      <c r="L403" s="73"/>
      <c r="M403" s="46">
        <f t="shared" si="60"/>
        <v>1.0011724113106839</v>
      </c>
      <c r="N403" s="8">
        <v>43862</v>
      </c>
      <c r="O403" s="9">
        <v>49.11</v>
      </c>
      <c r="P403" s="17">
        <f t="shared" si="62"/>
        <v>49.110603745776118</v>
      </c>
      <c r="Q403" s="26" t="s">
        <v>30</v>
      </c>
    </row>
    <row r="404" spans="9:17" ht="15.75" customHeight="1" thickBot="1">
      <c r="I404" s="8">
        <v>43863</v>
      </c>
      <c r="J404" s="9">
        <v>19.492699999999999</v>
      </c>
      <c r="K404" s="16">
        <f t="shared" si="61"/>
        <v>19.492997026240648</v>
      </c>
      <c r="L404" s="73"/>
      <c r="M404" s="46">
        <f t="shared" si="60"/>
        <v>1.0011710383720511</v>
      </c>
      <c r="N404" s="8">
        <v>43863</v>
      </c>
      <c r="O404" s="9">
        <v>49.11</v>
      </c>
      <c r="P404" s="17">
        <f t="shared" si="62"/>
        <v>49.110603745776118</v>
      </c>
      <c r="Q404" s="26" t="s">
        <v>31</v>
      </c>
    </row>
    <row r="405" spans="9:17" ht="15.75" customHeight="1" thickBot="1">
      <c r="I405" s="8">
        <v>43864</v>
      </c>
      <c r="J405" s="9">
        <v>19.515599999999999</v>
      </c>
      <c r="K405" s="16">
        <f t="shared" si="61"/>
        <v>19.515824073744657</v>
      </c>
      <c r="L405" s="73"/>
      <c r="M405" s="46">
        <f t="shared" si="60"/>
        <v>1.0011747987708219</v>
      </c>
      <c r="N405" s="8">
        <v>43864</v>
      </c>
      <c r="O405" s="9">
        <v>49.11</v>
      </c>
      <c r="P405" s="17">
        <f t="shared" si="62"/>
        <v>49.110603745776118</v>
      </c>
      <c r="Q405" s="26" t="s">
        <v>32</v>
      </c>
    </row>
    <row r="406" spans="9:17" ht="15.75" customHeight="1" thickBot="1">
      <c r="I406" s="8">
        <v>43865</v>
      </c>
      <c r="J406" s="9">
        <v>19.538399999999999</v>
      </c>
      <c r="K406" s="16">
        <f t="shared" si="61"/>
        <v>19.538751239878071</v>
      </c>
      <c r="L406" s="73"/>
      <c r="M406" s="46">
        <f t="shared" si="60"/>
        <v>1.0011682961323249</v>
      </c>
      <c r="N406" s="8">
        <v>43865</v>
      </c>
      <c r="O406" s="9">
        <v>49.28</v>
      </c>
      <c r="P406" s="17">
        <f t="shared" si="62"/>
        <v>49.28358976202459</v>
      </c>
      <c r="Q406" s="26" t="s">
        <v>33</v>
      </c>
    </row>
    <row r="407" spans="9:17" ht="15.75" customHeight="1" thickBot="1">
      <c r="I407" s="8">
        <v>43866</v>
      </c>
      <c r="J407" s="9">
        <v>19.561399999999999</v>
      </c>
      <c r="K407" s="16">
        <f t="shared" si="61"/>
        <v>19.561578287382076</v>
      </c>
      <c r="L407" s="73"/>
      <c r="M407" s="46">
        <f t="shared" si="60"/>
        <v>1.0011771690619498</v>
      </c>
      <c r="N407" s="8">
        <v>43866</v>
      </c>
      <c r="O407" s="9">
        <v>49.34</v>
      </c>
      <c r="P407" s="17">
        <f t="shared" si="62"/>
        <v>49.341167589330652</v>
      </c>
      <c r="Q407" s="26" t="s">
        <v>34</v>
      </c>
    </row>
    <row r="408" spans="9:17" ht="15.75" customHeight="1" thickBot="1">
      <c r="I408" s="8">
        <v>43867</v>
      </c>
      <c r="J408" s="9">
        <v>19.584299999999999</v>
      </c>
      <c r="K408" s="16">
        <f t="shared" si="61"/>
        <v>19.584605572144891</v>
      </c>
      <c r="L408" s="73"/>
      <c r="M408" s="46">
        <f t="shared" si="60"/>
        <v>1.0011706728557261</v>
      </c>
      <c r="N408" s="8">
        <v>43867</v>
      </c>
      <c r="O408" s="9">
        <v>49.4</v>
      </c>
      <c r="P408" s="17">
        <f t="shared" si="62"/>
        <v>49.399250485297294</v>
      </c>
      <c r="Q408" s="26" t="s">
        <v>28</v>
      </c>
    </row>
    <row r="409" spans="9:17" ht="15.75" customHeight="1" thickBot="1">
      <c r="I409" s="8">
        <v>43868</v>
      </c>
      <c r="J409" s="9">
        <v>19.607299999999999</v>
      </c>
      <c r="K409" s="16">
        <f t="shared" si="61"/>
        <v>19.607532738278305</v>
      </c>
      <c r="L409" s="73"/>
      <c r="M409" s="46">
        <f t="shared" si="60"/>
        <v>1.0011744101142241</v>
      </c>
      <c r="N409" s="8">
        <v>43868</v>
      </c>
      <c r="O409" s="9">
        <v>49.46</v>
      </c>
      <c r="P409" s="17">
        <f t="shared" si="62"/>
        <v>49.457080846933643</v>
      </c>
      <c r="Q409" s="26" t="s">
        <v>29</v>
      </c>
    </row>
    <row r="410" spans="9:17" ht="15.75" customHeight="1" thickBot="1">
      <c r="I410" s="8">
        <v>43869</v>
      </c>
      <c r="J410" s="9">
        <v>19.630299999999998</v>
      </c>
      <c r="K410" s="16">
        <f t="shared" si="61"/>
        <v>19.63056002304112</v>
      </c>
      <c r="L410" s="73"/>
      <c r="M410" s="46">
        <f t="shared" si="60"/>
        <v>1.0011730324929999</v>
      </c>
      <c r="N410" s="8">
        <v>43869</v>
      </c>
      <c r="O410" s="9">
        <v>49.51</v>
      </c>
      <c r="P410" s="17">
        <f t="shared" si="62"/>
        <v>49.515163742900285</v>
      </c>
      <c r="Q410" s="26" t="s">
        <v>30</v>
      </c>
    </row>
    <row r="411" spans="9:17" ht="15.75" customHeight="1" thickBot="1">
      <c r="I411" s="8">
        <v>43870</v>
      </c>
      <c r="J411" s="9">
        <v>19.653300000000002</v>
      </c>
      <c r="K411" s="16">
        <f t="shared" si="61"/>
        <v>19.653587307803935</v>
      </c>
      <c r="L411" s="73"/>
      <c r="M411" s="46">
        <f t="shared" si="60"/>
        <v>1.0011716580999783</v>
      </c>
      <c r="N411" s="8">
        <v>43870</v>
      </c>
      <c r="O411" s="9">
        <v>49.51</v>
      </c>
      <c r="P411" s="17">
        <f t="shared" si="62"/>
        <v>49.515163742900285</v>
      </c>
      <c r="Q411" s="26" t="s">
        <v>31</v>
      </c>
    </row>
    <row r="412" spans="9:17" ht="15.75" customHeight="1" thickBot="1">
      <c r="I412" s="8">
        <v>43871</v>
      </c>
      <c r="J412" s="9">
        <v>19.676300000000001</v>
      </c>
      <c r="K412" s="16">
        <f t="shared" si="61"/>
        <v>19.67661459256675</v>
      </c>
      <c r="L412" s="73"/>
      <c r="M412" s="46">
        <f t="shared" si="60"/>
        <v>1.0011702869238244</v>
      </c>
      <c r="N412" s="8">
        <v>43871</v>
      </c>
      <c r="O412" s="9">
        <v>49.51</v>
      </c>
      <c r="P412" s="17">
        <f t="shared" si="62"/>
        <v>49.515163742900285</v>
      </c>
      <c r="Q412" s="26" t="s">
        <v>32</v>
      </c>
    </row>
    <row r="413" spans="9:17" ht="15.75" customHeight="1" thickBot="1">
      <c r="I413" s="8">
        <v>43872</v>
      </c>
      <c r="J413" s="9">
        <v>19.699400000000001</v>
      </c>
      <c r="K413" s="16">
        <f t="shared" si="61"/>
        <v>19.699641877329565</v>
      </c>
      <c r="L413" s="73"/>
      <c r="M413" s="46">
        <f t="shared" si="60"/>
        <v>1.0011740012095769</v>
      </c>
      <c r="N413" s="8">
        <v>43872</v>
      </c>
      <c r="O413" s="9">
        <v>49.69</v>
      </c>
      <c r="P413" s="17">
        <f t="shared" si="62"/>
        <v>49.689412430800211</v>
      </c>
      <c r="Q413" s="26" t="s">
        <v>33</v>
      </c>
    </row>
    <row r="414" spans="9:17" ht="15.75" customHeight="1" thickBot="1">
      <c r="I414" s="8">
        <v>43873</v>
      </c>
      <c r="J414" s="9">
        <v>19.7225</v>
      </c>
      <c r="K414" s="16">
        <f t="shared" si="61"/>
        <v>19.722769280721785</v>
      </c>
      <c r="L414" s="73"/>
      <c r="M414" s="46">
        <f t="shared" si="60"/>
        <v>1.0011726245469406</v>
      </c>
      <c r="N414" s="8">
        <v>43873</v>
      </c>
      <c r="O414" s="9">
        <v>49.75</v>
      </c>
      <c r="P414" s="17">
        <f t="shared" si="62"/>
        <v>49.747747861097139</v>
      </c>
      <c r="Q414" s="26" t="s">
        <v>34</v>
      </c>
    </row>
    <row r="415" spans="9:17" ht="15.75" customHeight="1" thickBot="1">
      <c r="I415" s="8">
        <v>43874</v>
      </c>
      <c r="J415" s="9">
        <v>19.7456</v>
      </c>
      <c r="K415" s="16">
        <f t="shared" si="61"/>
        <v>19.745896684114005</v>
      </c>
      <c r="L415" s="73"/>
      <c r="M415" s="46">
        <f t="shared" si="60"/>
        <v>1.0011712511091393</v>
      </c>
      <c r="N415" s="8">
        <v>43874</v>
      </c>
      <c r="O415" s="9">
        <v>49.81</v>
      </c>
      <c r="P415" s="17">
        <f t="shared" si="62"/>
        <v>49.806083291394067</v>
      </c>
      <c r="Q415" s="26" t="s">
        <v>28</v>
      </c>
    </row>
    <row r="416" spans="9:17" ht="15.75" customHeight="1" thickBot="1">
      <c r="I416" s="8">
        <v>43875</v>
      </c>
      <c r="J416" s="9">
        <v>19.768799999999999</v>
      </c>
      <c r="K416" s="16">
        <f t="shared" si="61"/>
        <v>19.769024087506221</v>
      </c>
      <c r="L416" s="73"/>
      <c r="M416" s="46">
        <f t="shared" si="60"/>
        <v>1.0011749453042702</v>
      </c>
      <c r="N416" s="8">
        <v>43875</v>
      </c>
      <c r="O416" s="9">
        <v>49.86</v>
      </c>
      <c r="P416" s="17">
        <f t="shared" si="62"/>
        <v>49.864418721690996</v>
      </c>
      <c r="Q416" s="26" t="s">
        <v>29</v>
      </c>
    </row>
    <row r="417" spans="9:17" ht="15.75" customHeight="1" thickBot="1">
      <c r="I417" s="8">
        <v>43876</v>
      </c>
      <c r="J417" s="9">
        <v>19.792000000000002</v>
      </c>
      <c r="K417" s="16">
        <f t="shared" si="61"/>
        <v>19.792251609527842</v>
      </c>
      <c r="L417" s="74"/>
      <c r="M417" s="46">
        <f t="shared" si="60"/>
        <v>1.0011735664279067</v>
      </c>
      <c r="N417" s="35">
        <v>43876</v>
      </c>
      <c r="O417" s="36">
        <v>49.92</v>
      </c>
      <c r="P417" s="17">
        <f t="shared" si="62"/>
        <v>49.92300668631821</v>
      </c>
      <c r="Q417" s="26" t="s">
        <v>30</v>
      </c>
    </row>
  </sheetData>
  <sortState ref="N5:O369">
    <sortCondition ref="N5"/>
  </sortState>
  <mergeCells count="53">
    <mergeCell ref="D2:G2"/>
    <mergeCell ref="B88:C88"/>
    <mergeCell ref="E88:F88"/>
    <mergeCell ref="B46:C46"/>
    <mergeCell ref="E46:F46"/>
    <mergeCell ref="B60:C60"/>
    <mergeCell ref="E60:F60"/>
    <mergeCell ref="B74:C74"/>
    <mergeCell ref="E74:F74"/>
    <mergeCell ref="D86:F86"/>
    <mergeCell ref="D87:F87"/>
    <mergeCell ref="D73:F73"/>
    <mergeCell ref="B76:G76"/>
    <mergeCell ref="B83:C83"/>
    <mergeCell ref="E83:F83"/>
    <mergeCell ref="D84:F84"/>
    <mergeCell ref="B55:C55"/>
    <mergeCell ref="E55:F55"/>
    <mergeCell ref="D56:F56"/>
    <mergeCell ref="D57:F57"/>
    <mergeCell ref="D58:F58"/>
    <mergeCell ref="B62:G62"/>
    <mergeCell ref="L326:L355"/>
    <mergeCell ref="L81:L111"/>
    <mergeCell ref="B95:E95"/>
    <mergeCell ref="L203:L233"/>
    <mergeCell ref="L295:L325"/>
    <mergeCell ref="L234:L264"/>
    <mergeCell ref="L173:L202"/>
    <mergeCell ref="L112:L141"/>
    <mergeCell ref="L265:L294"/>
    <mergeCell ref="B69:C69"/>
    <mergeCell ref="E69:F69"/>
    <mergeCell ref="D70:F70"/>
    <mergeCell ref="D71:F71"/>
    <mergeCell ref="D72:F72"/>
    <mergeCell ref="D85:F85"/>
    <mergeCell ref="L356:L386"/>
    <mergeCell ref="L387:L417"/>
    <mergeCell ref="N4:O4"/>
    <mergeCell ref="I4:J4"/>
    <mergeCell ref="B4:C4"/>
    <mergeCell ref="L53:L80"/>
    <mergeCell ref="L142:L172"/>
    <mergeCell ref="B34:G34"/>
    <mergeCell ref="B48:G48"/>
    <mergeCell ref="D42:F42"/>
    <mergeCell ref="D43:F43"/>
    <mergeCell ref="D44:F44"/>
    <mergeCell ref="D45:F45"/>
    <mergeCell ref="B41:C41"/>
    <mergeCell ref="E41:F41"/>
    <mergeCell ref="D59:F59"/>
  </mergeCells>
  <hyperlinks>
    <hyperlink ref="N4" r:id="rId1"/>
    <hyperlink ref="I4:J4" r:id="rId2" display="CER (Base 2.2.2002=1)"/>
    <hyperlink ref="D2:G2" r:id="rId3" display="Sin Elefantes Blancos"/>
  </hyperlinks>
  <pageMargins left="0.7" right="0.7" top="0.75" bottom="0.75" header="0.3" footer="0.3"/>
  <pageSetup orientation="portrait" r:id="rId4"/>
  <ignoredErrors>
    <ignoredError sqref="F79:F82 F50:F54 F65:F68 F37 F40 F38:F39 D9:D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3:B21"/>
  <sheetViews>
    <sheetView showGridLines="0" workbookViewId="0">
      <selection activeCell="B9" sqref="B9"/>
    </sheetView>
  </sheetViews>
  <sheetFormatPr baseColWidth="10" defaultRowHeight="15"/>
  <sheetData>
    <row r="3" spans="2:2">
      <c r="B3" t="s">
        <v>9</v>
      </c>
    </row>
    <row r="5" spans="2:2">
      <c r="B5" t="s">
        <v>10</v>
      </c>
    </row>
    <row r="7" spans="2:2">
      <c r="B7" t="s">
        <v>11</v>
      </c>
    </row>
    <row r="9" spans="2:2">
      <c r="B9" t="s">
        <v>12</v>
      </c>
    </row>
    <row r="11" spans="2:2">
      <c r="B11" t="s">
        <v>13</v>
      </c>
    </row>
    <row r="13" spans="2:2">
      <c r="B13" t="s">
        <v>14</v>
      </c>
    </row>
    <row r="15" spans="2:2">
      <c r="B15" t="s">
        <v>15</v>
      </c>
    </row>
    <row r="17" spans="2:2">
      <c r="B17" t="s">
        <v>16</v>
      </c>
    </row>
    <row r="19" spans="2:2">
      <c r="B19" t="s">
        <v>8</v>
      </c>
    </row>
    <row r="21" spans="2:2">
      <c r="B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UVA CER e inflación</vt:lpstr>
      <vt:lpstr>Cálculo CER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SinElefantesBlancos</dc:creator>
  <cp:lastModifiedBy>Guillermo Gonzalez</cp:lastModifiedBy>
  <dcterms:created xsi:type="dcterms:W3CDTF">2021-02-21T14:24:42Z</dcterms:created>
  <dcterms:modified xsi:type="dcterms:W3CDTF">2021-02-28T00:53:09Z</dcterms:modified>
</cp:coreProperties>
</file>