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4.xml" ContentType="application/vnd.openxmlformats-officedocument.spreadsheetml.comment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5315" windowHeight="7995"/>
  </bookViews>
  <sheets>
    <sheet name="GALICIA" sheetId="10" r:id="rId1"/>
    <sheet name="PROVINCIA" sheetId="11" r:id="rId2"/>
    <sheet name="NACION" sheetId="12" r:id="rId3"/>
    <sheet name="HSBC" sheetId="13" r:id="rId4"/>
  </sheets>
  <calcPr calcId="125725"/>
</workbook>
</file>

<file path=xl/calcChain.xml><?xml version="1.0" encoding="utf-8"?>
<calcChain xmlns="http://schemas.openxmlformats.org/spreadsheetml/2006/main">
  <c r="I12" i="13"/>
  <c r="I13" i="12"/>
  <c r="I12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66"/>
  <c r="J67"/>
  <c r="J68"/>
  <c r="J69"/>
  <c r="J70"/>
  <c r="J71"/>
  <c r="J72"/>
  <c r="J73"/>
  <c r="J74"/>
  <c r="J75"/>
  <c r="J76"/>
  <c r="J17"/>
  <c r="J77" s="1"/>
  <c r="I17"/>
  <c r="J16"/>
  <c r="H16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6"/>
  <c r="H67"/>
  <c r="H68"/>
  <c r="H69"/>
  <c r="H70"/>
  <c r="H71"/>
  <c r="H72"/>
  <c r="H73"/>
  <c r="H74"/>
  <c r="H75"/>
  <c r="H76"/>
  <c r="H17"/>
  <c r="D13"/>
  <c r="E13" s="1"/>
  <c r="E13" i="13"/>
  <c r="D13"/>
  <c r="B18"/>
  <c r="H17"/>
  <c r="C16"/>
  <c r="I10"/>
  <c r="I7"/>
  <c r="B18" i="12"/>
  <c r="I18" s="1"/>
  <c r="C16"/>
  <c r="I10"/>
  <c r="I7"/>
  <c r="E13" i="11"/>
  <c r="D13"/>
  <c r="F17" s="1"/>
  <c r="B18"/>
  <c r="C16"/>
  <c r="I10"/>
  <c r="I7"/>
  <c r="E13" i="10"/>
  <c r="D13"/>
  <c r="G13" i="12" l="1"/>
  <c r="E17"/>
  <c r="G17" s="1"/>
  <c r="G13" i="13"/>
  <c r="E17"/>
  <c r="G17" s="1"/>
  <c r="I16"/>
  <c r="F17"/>
  <c r="F18"/>
  <c r="B19"/>
  <c r="F17" i="12"/>
  <c r="B19"/>
  <c r="I19" s="1"/>
  <c r="F18"/>
  <c r="H17" i="11"/>
  <c r="I16"/>
  <c r="E17"/>
  <c r="D17" s="1"/>
  <c r="F18"/>
  <c r="B19"/>
  <c r="F17" i="10"/>
  <c r="I10"/>
  <c r="I7"/>
  <c r="B18"/>
  <c r="C16"/>
  <c r="I16" s="1"/>
  <c r="B20" i="13" l="1"/>
  <c r="F19"/>
  <c r="D17"/>
  <c r="I17"/>
  <c r="D17" i="12"/>
  <c r="B20"/>
  <c r="I20" s="1"/>
  <c r="F19"/>
  <c r="C17" i="11"/>
  <c r="B20"/>
  <c r="F19"/>
  <c r="G17"/>
  <c r="F18" i="10"/>
  <c r="E17"/>
  <c r="H17"/>
  <c r="B19"/>
  <c r="B20" s="1"/>
  <c r="B21" i="13" l="1"/>
  <c r="F20"/>
  <c r="C17"/>
  <c r="B21" i="12"/>
  <c r="I21" s="1"/>
  <c r="F20"/>
  <c r="C17"/>
  <c r="I17" i="11"/>
  <c r="B21"/>
  <c r="F20"/>
  <c r="E18"/>
  <c r="H18"/>
  <c r="G17" i="10"/>
  <c r="D17"/>
  <c r="F19"/>
  <c r="B21"/>
  <c r="F20"/>
  <c r="E18" i="13" l="1"/>
  <c r="H18"/>
  <c r="B22"/>
  <c r="F21"/>
  <c r="E18" i="12"/>
  <c r="F21"/>
  <c r="B22"/>
  <c r="I22" s="1"/>
  <c r="G18" i="11"/>
  <c r="D18"/>
  <c r="B22"/>
  <c r="F21"/>
  <c r="C17" i="10"/>
  <c r="I17"/>
  <c r="B22"/>
  <c r="F21"/>
  <c r="G18" i="13" l="1"/>
  <c r="D18"/>
  <c r="B23"/>
  <c r="F22"/>
  <c r="F22" i="12"/>
  <c r="B23"/>
  <c r="I23" s="1"/>
  <c r="G18"/>
  <c r="D18"/>
  <c r="C18" i="11"/>
  <c r="B23"/>
  <c r="F22"/>
  <c r="I18"/>
  <c r="H18" i="10"/>
  <c r="E18"/>
  <c r="B23"/>
  <c r="F22"/>
  <c r="B24" i="13" l="1"/>
  <c r="F23"/>
  <c r="I18"/>
  <c r="C18"/>
  <c r="F23" i="12"/>
  <c r="B24"/>
  <c r="I24" s="1"/>
  <c r="C18"/>
  <c r="B24" i="11"/>
  <c r="F23"/>
  <c r="H19"/>
  <c r="E19"/>
  <c r="G18" i="10"/>
  <c r="D18"/>
  <c r="B24"/>
  <c r="F23"/>
  <c r="E19" i="13" l="1"/>
  <c r="H19"/>
  <c r="B25"/>
  <c r="F24"/>
  <c r="E19" i="12"/>
  <c r="F24"/>
  <c r="B25"/>
  <c r="I25" s="1"/>
  <c r="D19" i="11"/>
  <c r="G19"/>
  <c r="B25"/>
  <c r="F24"/>
  <c r="C18" i="10"/>
  <c r="I18"/>
  <c r="B25"/>
  <c r="F24"/>
  <c r="B26" i="13" l="1"/>
  <c r="F25"/>
  <c r="G19"/>
  <c r="D19"/>
  <c r="B26" i="12"/>
  <c r="I26" s="1"/>
  <c r="F25"/>
  <c r="G19"/>
  <c r="D19"/>
  <c r="B26" i="11"/>
  <c r="F25"/>
  <c r="C19"/>
  <c r="I19"/>
  <c r="H19" i="10"/>
  <c r="E19"/>
  <c r="B26"/>
  <c r="F25"/>
  <c r="B27" i="13" l="1"/>
  <c r="F26"/>
  <c r="I19"/>
  <c r="C19"/>
  <c r="B27" i="12"/>
  <c r="I27" s="1"/>
  <c r="F26"/>
  <c r="C19"/>
  <c r="E20" i="11"/>
  <c r="H20"/>
  <c r="B27"/>
  <c r="F26"/>
  <c r="G19" i="10"/>
  <c r="D19"/>
  <c r="B27"/>
  <c r="F26"/>
  <c r="B28" i="13" l="1"/>
  <c r="F27"/>
  <c r="E20"/>
  <c r="H20"/>
  <c r="E20" i="12"/>
  <c r="B28"/>
  <c r="I28" s="1"/>
  <c r="F27"/>
  <c r="B28" i="11"/>
  <c r="F27"/>
  <c r="G20"/>
  <c r="D20"/>
  <c r="C19" i="10"/>
  <c r="I19"/>
  <c r="B28"/>
  <c r="F27"/>
  <c r="G20" i="13" l="1"/>
  <c r="D20"/>
  <c r="B29"/>
  <c r="F28"/>
  <c r="G20" i="12"/>
  <c r="D20"/>
  <c r="B29"/>
  <c r="I29" s="1"/>
  <c r="F28"/>
  <c r="C20" i="11"/>
  <c r="I20"/>
  <c r="B29"/>
  <c r="F28"/>
  <c r="H20" i="10"/>
  <c r="E20"/>
  <c r="B29"/>
  <c r="F28"/>
  <c r="I20" i="13" l="1"/>
  <c r="C20"/>
  <c r="B30"/>
  <c r="F29"/>
  <c r="C20" i="12"/>
  <c r="B30"/>
  <c r="I30" s="1"/>
  <c r="F29"/>
  <c r="B30" i="11"/>
  <c r="F29"/>
  <c r="H21"/>
  <c r="E21"/>
  <c r="G20" i="10"/>
  <c r="D20"/>
  <c r="B30"/>
  <c r="F29"/>
  <c r="B31" i="13" l="1"/>
  <c r="F30"/>
  <c r="H21"/>
  <c r="E21"/>
  <c r="F30" i="12"/>
  <c r="B31"/>
  <c r="I31" s="1"/>
  <c r="E21"/>
  <c r="B31" i="11"/>
  <c r="F30"/>
  <c r="G21"/>
  <c r="D21"/>
  <c r="I20" i="10"/>
  <c r="C20"/>
  <c r="B31"/>
  <c r="F30"/>
  <c r="G21" i="13" l="1"/>
  <c r="I21" s="1"/>
  <c r="D21"/>
  <c r="B32"/>
  <c r="F31"/>
  <c r="B32" i="12"/>
  <c r="I32" s="1"/>
  <c r="F31"/>
  <c r="G21"/>
  <c r="D21"/>
  <c r="C21" i="11"/>
  <c r="B32"/>
  <c r="F31"/>
  <c r="I21"/>
  <c r="H21" i="10"/>
  <c r="E21"/>
  <c r="B32"/>
  <c r="F31"/>
  <c r="B33" i="13" l="1"/>
  <c r="F32"/>
  <c r="C21"/>
  <c r="B33" i="12"/>
  <c r="I33" s="1"/>
  <c r="F32"/>
  <c r="C21"/>
  <c r="E22" i="11"/>
  <c r="H22"/>
  <c r="B33"/>
  <c r="F32"/>
  <c r="G21" i="10"/>
  <c r="D21"/>
  <c r="B33"/>
  <c r="F32"/>
  <c r="B34" i="13" l="1"/>
  <c r="F33"/>
  <c r="E22"/>
  <c r="H22"/>
  <c r="E22" i="12"/>
  <c r="B34"/>
  <c r="I34" s="1"/>
  <c r="F33"/>
  <c r="G22" i="11"/>
  <c r="I22" s="1"/>
  <c r="D22"/>
  <c r="C22" s="1"/>
  <c r="B34"/>
  <c r="F33"/>
  <c r="I21" i="10"/>
  <c r="C21"/>
  <c r="B34"/>
  <c r="F33"/>
  <c r="B35" i="13" l="1"/>
  <c r="F34"/>
  <c r="G22"/>
  <c r="I22" s="1"/>
  <c r="D22"/>
  <c r="C22" s="1"/>
  <c r="B35" i="12"/>
  <c r="I35" s="1"/>
  <c r="F34"/>
  <c r="G22"/>
  <c r="D22"/>
  <c r="C22" s="1"/>
  <c r="H23" i="11"/>
  <c r="E23"/>
  <c r="B35"/>
  <c r="F34"/>
  <c r="H22" i="10"/>
  <c r="E22"/>
  <c r="B35"/>
  <c r="F34"/>
  <c r="E23" i="13" l="1"/>
  <c r="H23"/>
  <c r="B36"/>
  <c r="F35"/>
  <c r="B36" i="12"/>
  <c r="I36" s="1"/>
  <c r="F35"/>
  <c r="E23"/>
  <c r="D23" i="11"/>
  <c r="C23" s="1"/>
  <c r="G23"/>
  <c r="I23" s="1"/>
  <c r="B36"/>
  <c r="F35"/>
  <c r="D22" i="10"/>
  <c r="C22" s="1"/>
  <c r="G22"/>
  <c r="I22" s="1"/>
  <c r="B36"/>
  <c r="F35"/>
  <c r="B37" i="13" l="1"/>
  <c r="F36"/>
  <c r="G23"/>
  <c r="I23" s="1"/>
  <c r="D23"/>
  <c r="C23" s="1"/>
  <c r="B37" i="12"/>
  <c r="I37" s="1"/>
  <c r="F36"/>
  <c r="G23"/>
  <c r="D23"/>
  <c r="C23" s="1"/>
  <c r="B37" i="11"/>
  <c r="F36"/>
  <c r="E24"/>
  <c r="H24"/>
  <c r="H23" i="10"/>
  <c r="E23"/>
  <c r="B37"/>
  <c r="F36"/>
  <c r="H24" i="13" l="1"/>
  <c r="E24"/>
  <c r="B38"/>
  <c r="F37"/>
  <c r="E24" i="12"/>
  <c r="B38"/>
  <c r="I38" s="1"/>
  <c r="F37"/>
  <c r="G24" i="11"/>
  <c r="I24" s="1"/>
  <c r="D24"/>
  <c r="C24" s="1"/>
  <c r="B38"/>
  <c r="F37"/>
  <c r="G23" i="10"/>
  <c r="I23" s="1"/>
  <c r="D23"/>
  <c r="C23" s="1"/>
  <c r="B38"/>
  <c r="F37"/>
  <c r="B39" i="13" l="1"/>
  <c r="F38"/>
  <c r="G24"/>
  <c r="I24" s="1"/>
  <c r="D24"/>
  <c r="C24" s="1"/>
  <c r="B39" i="12"/>
  <c r="I39" s="1"/>
  <c r="F38"/>
  <c r="G24"/>
  <c r="D24"/>
  <c r="C24" s="1"/>
  <c r="H25" i="11"/>
  <c r="E25"/>
  <c r="B39"/>
  <c r="F38"/>
  <c r="H24" i="10"/>
  <c r="E24"/>
  <c r="B39"/>
  <c r="F38"/>
  <c r="E25" i="13" l="1"/>
  <c r="H25"/>
  <c r="B40"/>
  <c r="F39"/>
  <c r="B40" i="12"/>
  <c r="I40" s="1"/>
  <c r="F39"/>
  <c r="E25"/>
  <c r="B40" i="11"/>
  <c r="F39"/>
  <c r="G25"/>
  <c r="I25" s="1"/>
  <c r="D25"/>
  <c r="C25" s="1"/>
  <c r="G24" i="10"/>
  <c r="I24" s="1"/>
  <c r="D24"/>
  <c r="C24" s="1"/>
  <c r="B40"/>
  <c r="F39"/>
  <c r="G25" i="13" l="1"/>
  <c r="I25" s="1"/>
  <c r="D25"/>
  <c r="C25" s="1"/>
  <c r="B41"/>
  <c r="F40"/>
  <c r="B41" i="12"/>
  <c r="I41" s="1"/>
  <c r="F40"/>
  <c r="G25"/>
  <c r="D25"/>
  <c r="C25" s="1"/>
  <c r="B41" i="11"/>
  <c r="F40"/>
  <c r="E26"/>
  <c r="H26"/>
  <c r="E25" i="10"/>
  <c r="H25"/>
  <c r="B41"/>
  <c r="F40"/>
  <c r="B42" i="13" l="1"/>
  <c r="F41"/>
  <c r="H26"/>
  <c r="E26"/>
  <c r="E26" i="12"/>
  <c r="B42"/>
  <c r="I42" s="1"/>
  <c r="F41"/>
  <c r="G26" i="11"/>
  <c r="I26" s="1"/>
  <c r="D26"/>
  <c r="C26" s="1"/>
  <c r="B42"/>
  <c r="F41"/>
  <c r="G25" i="10"/>
  <c r="I25" s="1"/>
  <c r="D25"/>
  <c r="C25" s="1"/>
  <c r="B42"/>
  <c r="F41"/>
  <c r="B43" i="13" l="1"/>
  <c r="F42"/>
  <c r="G26"/>
  <c r="I26" s="1"/>
  <c r="D26"/>
  <c r="C26" s="1"/>
  <c r="G26" i="12"/>
  <c r="D26"/>
  <c r="C26" s="1"/>
  <c r="B43"/>
  <c r="I43" s="1"/>
  <c r="F42"/>
  <c r="B43" i="11"/>
  <c r="F42"/>
  <c r="H27"/>
  <c r="E27"/>
  <c r="E26" i="10"/>
  <c r="H26"/>
  <c r="B43"/>
  <c r="F42"/>
  <c r="B44" i="13" l="1"/>
  <c r="F43"/>
  <c r="H27"/>
  <c r="E27"/>
  <c r="B44" i="12"/>
  <c r="I44" s="1"/>
  <c r="F43"/>
  <c r="E27"/>
  <c r="B44" i="11"/>
  <c r="F43"/>
  <c r="G27"/>
  <c r="I27" s="1"/>
  <c r="D27"/>
  <c r="C27" s="1"/>
  <c r="G26" i="10"/>
  <c r="I26" s="1"/>
  <c r="D26"/>
  <c r="C26" s="1"/>
  <c r="B44"/>
  <c r="F43"/>
  <c r="B45" i="13" l="1"/>
  <c r="F44"/>
  <c r="G27"/>
  <c r="I27" s="1"/>
  <c r="D27"/>
  <c r="C27" s="1"/>
  <c r="B45" i="12"/>
  <c r="I45" s="1"/>
  <c r="F44"/>
  <c r="G27"/>
  <c r="D27"/>
  <c r="C27" s="1"/>
  <c r="B45" i="11"/>
  <c r="F44"/>
  <c r="H28"/>
  <c r="E28"/>
  <c r="H27" i="10"/>
  <c r="E27"/>
  <c r="B45"/>
  <c r="F44"/>
  <c r="H28" i="13" l="1"/>
  <c r="E28"/>
  <c r="B46"/>
  <c r="F45"/>
  <c r="B46" i="12"/>
  <c r="I46" s="1"/>
  <c r="F45"/>
  <c r="E28"/>
  <c r="G28" i="11"/>
  <c r="I28" s="1"/>
  <c r="D28"/>
  <c r="C28" s="1"/>
  <c r="B46"/>
  <c r="F45"/>
  <c r="D27" i="10"/>
  <c r="C27" s="1"/>
  <c r="G27"/>
  <c r="I27" s="1"/>
  <c r="B46"/>
  <c r="F45"/>
  <c r="B47" i="13" l="1"/>
  <c r="F46"/>
  <c r="G28"/>
  <c r="I28" s="1"/>
  <c r="D28"/>
  <c r="C28" s="1"/>
  <c r="B47" i="12"/>
  <c r="I47" s="1"/>
  <c r="F46"/>
  <c r="G28"/>
  <c r="D28"/>
  <c r="C28" s="1"/>
  <c r="B47" i="11"/>
  <c r="F46"/>
  <c r="E29"/>
  <c r="H29"/>
  <c r="H28" i="10"/>
  <c r="E28"/>
  <c r="B47"/>
  <c r="F46"/>
  <c r="H29" i="13" l="1"/>
  <c r="E29"/>
  <c r="B48"/>
  <c r="F47"/>
  <c r="E29" i="12"/>
  <c r="B48"/>
  <c r="I48" s="1"/>
  <c r="F47"/>
  <c r="G29" i="11"/>
  <c r="I29" s="1"/>
  <c r="D29"/>
  <c r="C29" s="1"/>
  <c r="B48"/>
  <c r="F47"/>
  <c r="D28" i="10"/>
  <c r="C28" s="1"/>
  <c r="G28"/>
  <c r="I28" s="1"/>
  <c r="B48"/>
  <c r="F47"/>
  <c r="B49" i="13" l="1"/>
  <c r="F48"/>
  <c r="G29"/>
  <c r="I29" s="1"/>
  <c r="D29"/>
  <c r="C29" s="1"/>
  <c r="B49" i="12"/>
  <c r="I49" s="1"/>
  <c r="F48"/>
  <c r="G29"/>
  <c r="D29"/>
  <c r="C29" s="1"/>
  <c r="H30" i="11"/>
  <c r="E30"/>
  <c r="B49"/>
  <c r="F48"/>
  <c r="E29" i="10"/>
  <c r="H29"/>
  <c r="B49"/>
  <c r="F48"/>
  <c r="B50" i="13" l="1"/>
  <c r="F49"/>
  <c r="H30"/>
  <c r="E30"/>
  <c r="B50" i="12"/>
  <c r="I50" s="1"/>
  <c r="F49"/>
  <c r="E30"/>
  <c r="B50" i="11"/>
  <c r="F49"/>
  <c r="G30"/>
  <c r="I30" s="1"/>
  <c r="D30"/>
  <c r="C30" s="1"/>
  <c r="G29" i="10"/>
  <c r="I29" s="1"/>
  <c r="D29"/>
  <c r="C29" s="1"/>
  <c r="B50"/>
  <c r="F49"/>
  <c r="B51" i="13" l="1"/>
  <c r="F50"/>
  <c r="G30"/>
  <c r="I30" s="1"/>
  <c r="D30"/>
  <c r="C30" s="1"/>
  <c r="B51" i="12"/>
  <c r="I51" s="1"/>
  <c r="F50"/>
  <c r="G30"/>
  <c r="D30"/>
  <c r="C30" s="1"/>
  <c r="B51" i="11"/>
  <c r="F50"/>
  <c r="H31"/>
  <c r="E31"/>
  <c r="E30" i="10"/>
  <c r="H30"/>
  <c r="B51"/>
  <c r="F50"/>
  <c r="B52" i="13" l="1"/>
  <c r="F51"/>
  <c r="E31"/>
  <c r="H31"/>
  <c r="B52" i="12"/>
  <c r="I52" s="1"/>
  <c r="F51"/>
  <c r="E31"/>
  <c r="G31" i="11"/>
  <c r="I31" s="1"/>
  <c r="D31"/>
  <c r="C31" s="1"/>
  <c r="B52"/>
  <c r="F51"/>
  <c r="D30" i="10"/>
  <c r="C30" s="1"/>
  <c r="G30"/>
  <c r="I30" s="1"/>
  <c r="B52"/>
  <c r="F51"/>
  <c r="B53" i="13" l="1"/>
  <c r="F52"/>
  <c r="G31"/>
  <c r="I31" s="1"/>
  <c r="D31"/>
  <c r="C31" s="1"/>
  <c r="B53" i="12"/>
  <c r="I53" s="1"/>
  <c r="F52"/>
  <c r="G31"/>
  <c r="D31"/>
  <c r="C31" s="1"/>
  <c r="B53" i="11"/>
  <c r="F52"/>
  <c r="E32"/>
  <c r="H32"/>
  <c r="H31" i="10"/>
  <c r="E31"/>
  <c r="B53"/>
  <c r="F52"/>
  <c r="B54" i="13" l="1"/>
  <c r="F53"/>
  <c r="E32"/>
  <c r="H32"/>
  <c r="B54" i="12"/>
  <c r="I54" s="1"/>
  <c r="F53"/>
  <c r="E32"/>
  <c r="B54" i="11"/>
  <c r="F53"/>
  <c r="G32"/>
  <c r="I32" s="1"/>
  <c r="D32"/>
  <c r="C32" s="1"/>
  <c r="D31" i="10"/>
  <c r="C31" s="1"/>
  <c r="G31"/>
  <c r="I31" s="1"/>
  <c r="B54"/>
  <c r="F53"/>
  <c r="G32" i="13" l="1"/>
  <c r="I32" s="1"/>
  <c r="D32"/>
  <c r="C32" s="1"/>
  <c r="B55"/>
  <c r="F54"/>
  <c r="B55" i="12"/>
  <c r="I55" s="1"/>
  <c r="F54"/>
  <c r="G32"/>
  <c r="D32"/>
  <c r="C32" s="1"/>
  <c r="H33" i="11"/>
  <c r="E33"/>
  <c r="B55"/>
  <c r="F54"/>
  <c r="H32" i="10"/>
  <c r="E32"/>
  <c r="B55"/>
  <c r="F54"/>
  <c r="H33" i="13" l="1"/>
  <c r="E33"/>
  <c r="B56"/>
  <c r="F55"/>
  <c r="B56" i="12"/>
  <c r="I56" s="1"/>
  <c r="F55"/>
  <c r="E33"/>
  <c r="B56" i="11"/>
  <c r="F55"/>
  <c r="G33"/>
  <c r="I33" s="1"/>
  <c r="D33"/>
  <c r="C33" s="1"/>
  <c r="D32" i="10"/>
  <c r="C32" s="1"/>
  <c r="G32"/>
  <c r="I32" s="1"/>
  <c r="B56"/>
  <c r="F55"/>
  <c r="B57" i="13" l="1"/>
  <c r="F56"/>
  <c r="G33"/>
  <c r="I33" s="1"/>
  <c r="D33"/>
  <c r="C33" s="1"/>
  <c r="B57" i="12"/>
  <c r="I57" s="1"/>
  <c r="F56"/>
  <c r="G33"/>
  <c r="D33"/>
  <c r="C33" s="1"/>
  <c r="B57" i="11"/>
  <c r="F56"/>
  <c r="H34"/>
  <c r="E34"/>
  <c r="H33" i="10"/>
  <c r="E33"/>
  <c r="B57"/>
  <c r="F56"/>
  <c r="B58" i="13" l="1"/>
  <c r="F57"/>
  <c r="H34"/>
  <c r="E34"/>
  <c r="B58" i="12"/>
  <c r="I58" s="1"/>
  <c r="F57"/>
  <c r="E34"/>
  <c r="B58" i="11"/>
  <c r="F57"/>
  <c r="G34"/>
  <c r="I34" s="1"/>
  <c r="D34"/>
  <c r="C34" s="1"/>
  <c r="G33" i="10"/>
  <c r="I33" s="1"/>
  <c r="D33"/>
  <c r="C33" s="1"/>
  <c r="B58"/>
  <c r="F57"/>
  <c r="B59" i="13" l="1"/>
  <c r="F58"/>
  <c r="G34"/>
  <c r="I34" s="1"/>
  <c r="D34"/>
  <c r="C34" s="1"/>
  <c r="G34" i="12"/>
  <c r="D34"/>
  <c r="C34" s="1"/>
  <c r="B59"/>
  <c r="I59" s="1"/>
  <c r="F58"/>
  <c r="H35" i="11"/>
  <c r="E35"/>
  <c r="B59"/>
  <c r="F58"/>
  <c r="H34" i="10"/>
  <c r="E34"/>
  <c r="B59"/>
  <c r="F58"/>
  <c r="B60" i="13" l="1"/>
  <c r="F59"/>
  <c r="E35"/>
  <c r="H35"/>
  <c r="E35" i="12"/>
  <c r="B60"/>
  <c r="I60" s="1"/>
  <c r="F59"/>
  <c r="B60" i="11"/>
  <c r="F59"/>
  <c r="G35"/>
  <c r="I35" s="1"/>
  <c r="D35"/>
  <c r="C35" s="1"/>
  <c r="G34" i="10"/>
  <c r="I34" s="1"/>
  <c r="D34"/>
  <c r="C34" s="1"/>
  <c r="B60"/>
  <c r="F59"/>
  <c r="G35" i="13" l="1"/>
  <c r="I35" s="1"/>
  <c r="D35"/>
  <c r="C35" s="1"/>
  <c r="B61"/>
  <c r="F60"/>
  <c r="G35" i="12"/>
  <c r="D35"/>
  <c r="C35" s="1"/>
  <c r="B61"/>
  <c r="I61" s="1"/>
  <c r="F60"/>
  <c r="E36" i="11"/>
  <c r="H36"/>
  <c r="B61"/>
  <c r="F60"/>
  <c r="H35" i="10"/>
  <c r="E35"/>
  <c r="B61"/>
  <c r="F60"/>
  <c r="H36" i="13" l="1"/>
  <c r="E36"/>
  <c r="B62"/>
  <c r="F61"/>
  <c r="E36" i="12"/>
  <c r="B62"/>
  <c r="I62" s="1"/>
  <c r="F61"/>
  <c r="B62" i="11"/>
  <c r="F61"/>
  <c r="G36"/>
  <c r="I36" s="1"/>
  <c r="D36"/>
  <c r="C36" s="1"/>
  <c r="G35" i="10"/>
  <c r="I35" s="1"/>
  <c r="D35"/>
  <c r="C35" s="1"/>
  <c r="B62"/>
  <c r="F61"/>
  <c r="G36" i="13" l="1"/>
  <c r="I36" s="1"/>
  <c r="D36"/>
  <c r="C36" s="1"/>
  <c r="B63"/>
  <c r="F62"/>
  <c r="G36" i="12"/>
  <c r="D36"/>
  <c r="C36" s="1"/>
  <c r="B63"/>
  <c r="I63" s="1"/>
  <c r="F62"/>
  <c r="B63" i="11"/>
  <c r="F62"/>
  <c r="H37"/>
  <c r="E37"/>
  <c r="H36" i="10"/>
  <c r="E36"/>
  <c r="B63"/>
  <c r="F62"/>
  <c r="H37" i="13" l="1"/>
  <c r="E37"/>
  <c r="B64"/>
  <c r="F63"/>
  <c r="E37" i="12"/>
  <c r="B64"/>
  <c r="I64" s="1"/>
  <c r="F63"/>
  <c r="B64" i="11"/>
  <c r="F63"/>
  <c r="D37"/>
  <c r="C37" s="1"/>
  <c r="G37"/>
  <c r="I37" s="1"/>
  <c r="G36" i="10"/>
  <c r="I36" s="1"/>
  <c r="D36"/>
  <c r="C36" s="1"/>
  <c r="B64"/>
  <c r="F63"/>
  <c r="G37" i="13" l="1"/>
  <c r="I37" s="1"/>
  <c r="D37"/>
  <c r="C37" s="1"/>
  <c r="B65"/>
  <c r="F64"/>
  <c r="G37" i="12"/>
  <c r="D37"/>
  <c r="C37" s="1"/>
  <c r="B65"/>
  <c r="I65" s="1"/>
  <c r="F64"/>
  <c r="H38" i="11"/>
  <c r="E38"/>
  <c r="B65"/>
  <c r="F64"/>
  <c r="H37" i="10"/>
  <c r="E37"/>
  <c r="B65"/>
  <c r="F64"/>
  <c r="H38" i="13" l="1"/>
  <c r="E38"/>
  <c r="B66"/>
  <c r="F65"/>
  <c r="E38" i="12"/>
  <c r="B66"/>
  <c r="I66" s="1"/>
  <c r="F65"/>
  <c r="B66" i="11"/>
  <c r="F65"/>
  <c r="G38"/>
  <c r="I38" s="1"/>
  <c r="D38"/>
  <c r="C38" s="1"/>
  <c r="F65" i="10"/>
  <c r="D37"/>
  <c r="C37" s="1"/>
  <c r="G37"/>
  <c r="I37" s="1"/>
  <c r="B66"/>
  <c r="G38" i="13" l="1"/>
  <c r="I38" s="1"/>
  <c r="D38"/>
  <c r="C38" s="1"/>
  <c r="B67"/>
  <c r="F66"/>
  <c r="G38" i="12"/>
  <c r="D38"/>
  <c r="C38" s="1"/>
  <c r="B67"/>
  <c r="I67" s="1"/>
  <c r="F66"/>
  <c r="B67" i="11"/>
  <c r="F66"/>
  <c r="H39"/>
  <c r="E39"/>
  <c r="F66" i="10"/>
  <c r="H38"/>
  <c r="E38"/>
  <c r="B67"/>
  <c r="E39" i="13" l="1"/>
  <c r="H39"/>
  <c r="B68"/>
  <c r="F67"/>
  <c r="E39" i="12"/>
  <c r="B68"/>
  <c r="I68" s="1"/>
  <c r="F67"/>
  <c r="B68" i="11"/>
  <c r="F67"/>
  <c r="G39"/>
  <c r="I39" s="1"/>
  <c r="D39"/>
  <c r="C39" s="1"/>
  <c r="F67" i="10"/>
  <c r="G38"/>
  <c r="I38" s="1"/>
  <c r="D38"/>
  <c r="C38" s="1"/>
  <c r="B68"/>
  <c r="G39" i="13" l="1"/>
  <c r="I39" s="1"/>
  <c r="D39"/>
  <c r="C39" s="1"/>
  <c r="B69"/>
  <c r="F68"/>
  <c r="G39" i="12"/>
  <c r="D39"/>
  <c r="C39" s="1"/>
  <c r="B69"/>
  <c r="I69" s="1"/>
  <c r="F68"/>
  <c r="B69" i="11"/>
  <c r="F68"/>
  <c r="H40"/>
  <c r="E40"/>
  <c r="F68" i="10"/>
  <c r="H39"/>
  <c r="E39"/>
  <c r="B69"/>
  <c r="E40" i="13" l="1"/>
  <c r="H40"/>
  <c r="B70"/>
  <c r="F69"/>
  <c r="E40" i="12"/>
  <c r="B70"/>
  <c r="I70" s="1"/>
  <c r="F69"/>
  <c r="G40" i="11"/>
  <c r="I40" s="1"/>
  <c r="D40"/>
  <c r="C40" s="1"/>
  <c r="B70"/>
  <c r="F69"/>
  <c r="F69" i="10"/>
  <c r="D39"/>
  <c r="C39" s="1"/>
  <c r="G39"/>
  <c r="I39" s="1"/>
  <c r="B70"/>
  <c r="G40" i="13" l="1"/>
  <c r="I40" s="1"/>
  <c r="D40"/>
  <c r="C40" s="1"/>
  <c r="B71"/>
  <c r="F70"/>
  <c r="G40" i="12"/>
  <c r="D40"/>
  <c r="C40" s="1"/>
  <c r="B71"/>
  <c r="I71" s="1"/>
  <c r="F70"/>
  <c r="B71" i="11"/>
  <c r="F70"/>
  <c r="H41"/>
  <c r="E41"/>
  <c r="F70" i="10"/>
  <c r="H40"/>
  <c r="E40"/>
  <c r="B71"/>
  <c r="H41" i="13" l="1"/>
  <c r="E41"/>
  <c r="B72"/>
  <c r="F71"/>
  <c r="E41" i="12"/>
  <c r="B72"/>
  <c r="I72" s="1"/>
  <c r="F71"/>
  <c r="G41" i="11"/>
  <c r="I41" s="1"/>
  <c r="D41"/>
  <c r="C41" s="1"/>
  <c r="B72"/>
  <c r="F71"/>
  <c r="G40" i="10"/>
  <c r="I40" s="1"/>
  <c r="D40"/>
  <c r="C40" s="1"/>
  <c r="B72"/>
  <c r="F71"/>
  <c r="G41" i="13" l="1"/>
  <c r="I41" s="1"/>
  <c r="D41"/>
  <c r="C41" s="1"/>
  <c r="B73"/>
  <c r="F72"/>
  <c r="G41" i="12"/>
  <c r="D41"/>
  <c r="C41" s="1"/>
  <c r="B73"/>
  <c r="I73" s="1"/>
  <c r="F72"/>
  <c r="B73" i="11"/>
  <c r="F72"/>
  <c r="E42"/>
  <c r="H42"/>
  <c r="H41" i="10"/>
  <c r="E41"/>
  <c r="B73"/>
  <c r="F72"/>
  <c r="E42" i="13" l="1"/>
  <c r="H42"/>
  <c r="B74"/>
  <c r="F73"/>
  <c r="E42" i="12"/>
  <c r="B74"/>
  <c r="I74" s="1"/>
  <c r="F73"/>
  <c r="B74" i="11"/>
  <c r="F73"/>
  <c r="G42"/>
  <c r="I42" s="1"/>
  <c r="D42"/>
  <c r="C42" s="1"/>
  <c r="D41" i="10"/>
  <c r="C41" s="1"/>
  <c r="G41"/>
  <c r="I41" s="1"/>
  <c r="B74"/>
  <c r="F73"/>
  <c r="G42" i="13" l="1"/>
  <c r="I42" s="1"/>
  <c r="D42"/>
  <c r="C42" s="1"/>
  <c r="B75"/>
  <c r="F74"/>
  <c r="G42" i="12"/>
  <c r="D42"/>
  <c r="C42" s="1"/>
  <c r="B75"/>
  <c r="I75" s="1"/>
  <c r="F74"/>
  <c r="B75" i="11"/>
  <c r="F74"/>
  <c r="H43"/>
  <c r="E43"/>
  <c r="H42" i="10"/>
  <c r="E42"/>
  <c r="B75"/>
  <c r="F74"/>
  <c r="H43" i="13" l="1"/>
  <c r="E43"/>
  <c r="B76"/>
  <c r="F75"/>
  <c r="E43" i="12"/>
  <c r="B76"/>
  <c r="I76" s="1"/>
  <c r="F75"/>
  <c r="D43" i="11"/>
  <c r="C43" s="1"/>
  <c r="G43"/>
  <c r="I43" s="1"/>
  <c r="B76"/>
  <c r="B77" s="1"/>
  <c r="F75"/>
  <c r="G42" i="10"/>
  <c r="I42" s="1"/>
  <c r="D42"/>
  <c r="C42" s="1"/>
  <c r="B76"/>
  <c r="F75"/>
  <c r="G43" i="13" l="1"/>
  <c r="I43" s="1"/>
  <c r="D43"/>
  <c r="C43" s="1"/>
  <c r="F76"/>
  <c r="F77" s="1"/>
  <c r="G43" i="12"/>
  <c r="D43"/>
  <c r="C43" s="1"/>
  <c r="F76"/>
  <c r="F77" s="1"/>
  <c r="F77" i="11"/>
  <c r="B78"/>
  <c r="F76"/>
  <c r="F89" s="1"/>
  <c r="H44"/>
  <c r="E44"/>
  <c r="H43" i="10"/>
  <c r="E43"/>
  <c r="F76"/>
  <c r="F77" s="1"/>
  <c r="H44" i="13" l="1"/>
  <c r="E44"/>
  <c r="E44" i="12"/>
  <c r="B79" i="11"/>
  <c r="F78"/>
  <c r="D44"/>
  <c r="C44" s="1"/>
  <c r="G44"/>
  <c r="I44" s="1"/>
  <c r="D43" i="10"/>
  <c r="C43" s="1"/>
  <c r="G43"/>
  <c r="I43" s="1"/>
  <c r="G44" i="13" l="1"/>
  <c r="D44"/>
  <c r="G44" i="12"/>
  <c r="D44"/>
  <c r="B80" i="11"/>
  <c r="F79"/>
  <c r="E45"/>
  <c r="H45"/>
  <c r="H44" i="10"/>
  <c r="E44"/>
  <c r="I44" i="13" l="1"/>
  <c r="C44"/>
  <c r="C44" i="12"/>
  <c r="F80" i="11"/>
  <c r="B81"/>
  <c r="G45"/>
  <c r="D45"/>
  <c r="G44" i="10"/>
  <c r="I44" s="1"/>
  <c r="D44"/>
  <c r="C44" s="1"/>
  <c r="E45" i="13" l="1"/>
  <c r="H45"/>
  <c r="E45" i="12"/>
  <c r="F81" i="11"/>
  <c r="B82"/>
  <c r="C45"/>
  <c r="I45"/>
  <c r="H45" i="10"/>
  <c r="E45"/>
  <c r="G45" i="13" l="1"/>
  <c r="D45"/>
  <c r="G45" i="12"/>
  <c r="D45"/>
  <c r="F82" i="11"/>
  <c r="B83"/>
  <c r="H46"/>
  <c r="E46"/>
  <c r="D45" i="10"/>
  <c r="C45" s="1"/>
  <c r="G45"/>
  <c r="I45" s="1"/>
  <c r="I45" i="13" l="1"/>
  <c r="C45"/>
  <c r="C45" i="12"/>
  <c r="B84" i="11"/>
  <c r="F83"/>
  <c r="D46"/>
  <c r="G46"/>
  <c r="E46" i="10"/>
  <c r="H46"/>
  <c r="H46" i="13" l="1"/>
  <c r="E46"/>
  <c r="E46" i="12"/>
  <c r="B85" i="11"/>
  <c r="F84"/>
  <c r="I46"/>
  <c r="C46"/>
  <c r="G46" i="10"/>
  <c r="I46" s="1"/>
  <c r="D46"/>
  <c r="C46" s="1"/>
  <c r="G46" i="13" l="1"/>
  <c r="D46"/>
  <c r="G46" i="12"/>
  <c r="D46"/>
  <c r="B86" i="11"/>
  <c r="F85"/>
  <c r="H47"/>
  <c r="E47"/>
  <c r="H47" i="10"/>
  <c r="E47"/>
  <c r="I46" i="13" l="1"/>
  <c r="C46"/>
  <c r="C46" i="12"/>
  <c r="B87" i="11"/>
  <c r="F86"/>
  <c r="G47"/>
  <c r="D47"/>
  <c r="C47" s="1"/>
  <c r="G47" i="10"/>
  <c r="I47" s="1"/>
  <c r="D47"/>
  <c r="C47" s="1"/>
  <c r="E47" i="13" l="1"/>
  <c r="H47"/>
  <c r="E47" i="12"/>
  <c r="B88" i="11"/>
  <c r="F87"/>
  <c r="I47"/>
  <c r="H48"/>
  <c r="E48"/>
  <c r="H48" i="10"/>
  <c r="E48"/>
  <c r="G47" i="13" l="1"/>
  <c r="I47" s="1"/>
  <c r="D47"/>
  <c r="C47" s="1"/>
  <c r="G47" i="12"/>
  <c r="D47"/>
  <c r="C47" s="1"/>
  <c r="F88" i="11"/>
  <c r="D48"/>
  <c r="C48" s="1"/>
  <c r="G48"/>
  <c r="I48" s="1"/>
  <c r="G48" i="10"/>
  <c r="I48" s="1"/>
  <c r="D48"/>
  <c r="C48" s="1"/>
  <c r="H48" i="13" l="1"/>
  <c r="E48"/>
  <c r="E48" i="12"/>
  <c r="E49" i="11"/>
  <c r="H49"/>
  <c r="H49" i="10"/>
  <c r="E49"/>
  <c r="G48" i="13" l="1"/>
  <c r="I48" s="1"/>
  <c r="D48"/>
  <c r="C48" s="1"/>
  <c r="G48" i="12"/>
  <c r="D48"/>
  <c r="C48" s="1"/>
  <c r="G49" i="11"/>
  <c r="I49" s="1"/>
  <c r="D49"/>
  <c r="C49" s="1"/>
  <c r="G49" i="10"/>
  <c r="I49" s="1"/>
  <c r="D49"/>
  <c r="C49" s="1"/>
  <c r="H49" i="13" l="1"/>
  <c r="E49"/>
  <c r="E49" i="12"/>
  <c r="H50" i="11"/>
  <c r="E50"/>
  <c r="E50" i="10"/>
  <c r="H50"/>
  <c r="G49" i="13" l="1"/>
  <c r="I49" s="1"/>
  <c r="D49"/>
  <c r="C49" s="1"/>
  <c r="G49" i="12"/>
  <c r="D49"/>
  <c r="C49" s="1"/>
  <c r="G50" i="11"/>
  <c r="I50" s="1"/>
  <c r="D50"/>
  <c r="C50" s="1"/>
  <c r="D50" i="10"/>
  <c r="C50" s="1"/>
  <c r="G50"/>
  <c r="I50" s="1"/>
  <c r="H50" i="13" l="1"/>
  <c r="E50"/>
  <c r="E50" i="12"/>
  <c r="H51" i="11"/>
  <c r="E51"/>
  <c r="E51" i="10"/>
  <c r="H51"/>
  <c r="G50" i="13" l="1"/>
  <c r="I50" s="1"/>
  <c r="D50"/>
  <c r="C50" s="1"/>
  <c r="G50" i="12"/>
  <c r="D50"/>
  <c r="C50" s="1"/>
  <c r="D51" i="11"/>
  <c r="C51" s="1"/>
  <c r="G51"/>
  <c r="I51" s="1"/>
  <c r="G51" i="10"/>
  <c r="I51" s="1"/>
  <c r="D51"/>
  <c r="C51" s="1"/>
  <c r="H51" i="13" l="1"/>
  <c r="E51"/>
  <c r="E51" i="12"/>
  <c r="E52" i="11"/>
  <c r="H52"/>
  <c r="E52" i="10"/>
  <c r="H52"/>
  <c r="G51" i="13" l="1"/>
  <c r="I51" s="1"/>
  <c r="D51"/>
  <c r="C51" s="1"/>
  <c r="G51" i="12"/>
  <c r="D51"/>
  <c r="C51" s="1"/>
  <c r="G52" i="11"/>
  <c r="D52"/>
  <c r="D52" i="10"/>
  <c r="C52" s="1"/>
  <c r="G52"/>
  <c r="I52" s="1"/>
  <c r="H52" i="13" l="1"/>
  <c r="E52"/>
  <c r="I77" i="12"/>
  <c r="E52"/>
  <c r="I52" i="11"/>
  <c r="C52"/>
  <c r="H53" i="10"/>
  <c r="E53"/>
  <c r="G52" i="13" l="1"/>
  <c r="D52"/>
  <c r="G52" i="12"/>
  <c r="D52"/>
  <c r="H53" i="11"/>
  <c r="E53"/>
  <c r="G53" i="10"/>
  <c r="I53" s="1"/>
  <c r="D53"/>
  <c r="C53" s="1"/>
  <c r="I52" i="13" l="1"/>
  <c r="C52"/>
  <c r="C52" i="12"/>
  <c r="G53" i="11"/>
  <c r="D53"/>
  <c r="H54" i="10"/>
  <c r="E54"/>
  <c r="E53" i="12" l="1"/>
  <c r="E53" i="13"/>
  <c r="H53"/>
  <c r="C53" i="11"/>
  <c r="I53"/>
  <c r="G54" i="10"/>
  <c r="I54" s="1"/>
  <c r="D54"/>
  <c r="C54" s="1"/>
  <c r="G53" i="12" l="1"/>
  <c r="D53"/>
  <c r="G53" i="13"/>
  <c r="D53"/>
  <c r="H54" i="11"/>
  <c r="E54"/>
  <c r="E55" i="10"/>
  <c r="H55"/>
  <c r="C53" i="12" l="1"/>
  <c r="I53" i="13"/>
  <c r="C53"/>
  <c r="D54" i="11"/>
  <c r="G54"/>
  <c r="G55" i="10"/>
  <c r="I55" s="1"/>
  <c r="D55"/>
  <c r="C55" s="1"/>
  <c r="E54" i="12" l="1"/>
  <c r="E54" i="13"/>
  <c r="H54"/>
  <c r="C54" i="11"/>
  <c r="I54"/>
  <c r="H56" i="10"/>
  <c r="E56"/>
  <c r="G54" i="12" l="1"/>
  <c r="D54"/>
  <c r="G54" i="13"/>
  <c r="D54"/>
  <c r="E55" i="11"/>
  <c r="H55"/>
  <c r="G56" i="10"/>
  <c r="I56" s="1"/>
  <c r="D56"/>
  <c r="C56" s="1"/>
  <c r="C54" i="12" l="1"/>
  <c r="I54" i="13"/>
  <c r="C54"/>
  <c r="G55" i="11"/>
  <c r="D55"/>
  <c r="E57" i="10"/>
  <c r="H57"/>
  <c r="E55" i="12" l="1"/>
  <c r="E55" i="13"/>
  <c r="H55"/>
  <c r="I55" i="11"/>
  <c r="C55"/>
  <c r="G57" i="10"/>
  <c r="I57" s="1"/>
  <c r="D57"/>
  <c r="C57" s="1"/>
  <c r="G55" i="12" l="1"/>
  <c r="D55"/>
  <c r="G55" i="13"/>
  <c r="D55"/>
  <c r="H56" i="11"/>
  <c r="E56"/>
  <c r="H58" i="10"/>
  <c r="E58"/>
  <c r="C55" i="12" l="1"/>
  <c r="I55" i="13"/>
  <c r="C55"/>
  <c r="G56" i="11"/>
  <c r="D56"/>
  <c r="G58" i="10"/>
  <c r="I58" s="1"/>
  <c r="D58"/>
  <c r="C58" s="1"/>
  <c r="E56" i="12" l="1"/>
  <c r="H56" i="13"/>
  <c r="E56"/>
  <c r="I56" i="11"/>
  <c r="C56"/>
  <c r="E59" i="10"/>
  <c r="H59"/>
  <c r="G56" i="12" l="1"/>
  <c r="D56"/>
  <c r="G56" i="13"/>
  <c r="D56"/>
  <c r="H57" i="11"/>
  <c r="E57"/>
  <c r="G59" i="10"/>
  <c r="I59" s="1"/>
  <c r="D59"/>
  <c r="C59" s="1"/>
  <c r="C56" i="12" l="1"/>
  <c r="I56" i="13"/>
  <c r="C56"/>
  <c r="G57" i="11"/>
  <c r="D57"/>
  <c r="H60" i="10"/>
  <c r="E60"/>
  <c r="E57" i="12" l="1"/>
  <c r="H57" i="13"/>
  <c r="E57"/>
  <c r="I57" i="11"/>
  <c r="C57"/>
  <c r="G60" i="10"/>
  <c r="I60" s="1"/>
  <c r="D60"/>
  <c r="C60" s="1"/>
  <c r="G57" i="12" l="1"/>
  <c r="D57"/>
  <c r="G57" i="13"/>
  <c r="D57"/>
  <c r="H58" i="11"/>
  <c r="E58"/>
  <c r="E61" i="10"/>
  <c r="H61"/>
  <c r="C57" i="12" l="1"/>
  <c r="I57" i="13"/>
  <c r="C57"/>
  <c r="D58" i="11"/>
  <c r="C58" s="1"/>
  <c r="G58"/>
  <c r="I58" s="1"/>
  <c r="G61" i="10"/>
  <c r="I61" s="1"/>
  <c r="D61"/>
  <c r="C61" s="1"/>
  <c r="E58" i="12" l="1"/>
  <c r="H58" i="13"/>
  <c r="E58"/>
  <c r="E59" i="11"/>
  <c r="H59"/>
  <c r="H62" i="10"/>
  <c r="E62"/>
  <c r="G58" i="12" l="1"/>
  <c r="D58"/>
  <c r="C58" s="1"/>
  <c r="G58" i="13"/>
  <c r="I58" s="1"/>
  <c r="D58"/>
  <c r="C58" s="1"/>
  <c r="G59" i="11"/>
  <c r="I59" s="1"/>
  <c r="D59"/>
  <c r="C59" s="1"/>
  <c r="G62" i="10"/>
  <c r="D62"/>
  <c r="E59" i="12" l="1"/>
  <c r="H59" i="13"/>
  <c r="E59"/>
  <c r="H60" i="11"/>
  <c r="E60"/>
  <c r="I62" i="10"/>
  <c r="C62"/>
  <c r="G59" i="12" l="1"/>
  <c r="D59"/>
  <c r="C59" s="1"/>
  <c r="G59" i="13"/>
  <c r="I59" s="1"/>
  <c r="D59"/>
  <c r="C59" s="1"/>
  <c r="G60" i="11"/>
  <c r="I60" s="1"/>
  <c r="D60"/>
  <c r="C60" s="1"/>
  <c r="E63" i="10"/>
  <c r="H63"/>
  <c r="E60" i="12" l="1"/>
  <c r="E60" i="13"/>
  <c r="H60"/>
  <c r="E61" i="11"/>
  <c r="H61"/>
  <c r="G63" i="10"/>
  <c r="D63"/>
  <c r="G60" i="12" l="1"/>
  <c r="D60"/>
  <c r="C60" s="1"/>
  <c r="G60" i="13"/>
  <c r="I60" s="1"/>
  <c r="D60"/>
  <c r="C60" s="1"/>
  <c r="G61" i="11"/>
  <c r="I61" s="1"/>
  <c r="D61"/>
  <c r="C61" s="1"/>
  <c r="I63" i="10"/>
  <c r="C63"/>
  <c r="E61" i="12" l="1"/>
  <c r="E61" i="13"/>
  <c r="H61"/>
  <c r="H62" i="11"/>
  <c r="E62"/>
  <c r="H64" i="10"/>
  <c r="E64"/>
  <c r="G61" i="12" l="1"/>
  <c r="D61"/>
  <c r="C61" s="1"/>
  <c r="G61" i="13"/>
  <c r="I61" s="1"/>
  <c r="D61"/>
  <c r="C61" s="1"/>
  <c r="G62" i="11"/>
  <c r="I62" s="1"/>
  <c r="D62"/>
  <c r="C62" s="1"/>
  <c r="G64" i="10"/>
  <c r="D64"/>
  <c r="E62" i="12" l="1"/>
  <c r="E62" i="13"/>
  <c r="H62"/>
  <c r="E63" i="11"/>
  <c r="H63"/>
  <c r="C64" i="10"/>
  <c r="I64"/>
  <c r="G62" i="12" l="1"/>
  <c r="D62"/>
  <c r="C62" s="1"/>
  <c r="G62" i="13"/>
  <c r="I62" s="1"/>
  <c r="D62"/>
  <c r="C62" s="1"/>
  <c r="G63" i="11"/>
  <c r="I63" s="1"/>
  <c r="D63"/>
  <c r="C63" s="1"/>
  <c r="H65" i="10"/>
  <c r="E65"/>
  <c r="E63" i="12" l="1"/>
  <c r="E63" i="13"/>
  <c r="H63"/>
  <c r="E64" i="11"/>
  <c r="H64"/>
  <c r="G65" i="10"/>
  <c r="I65" s="1"/>
  <c r="D65"/>
  <c r="C65" s="1"/>
  <c r="G63" i="12" l="1"/>
  <c r="D63"/>
  <c r="C63" s="1"/>
  <c r="G63" i="13"/>
  <c r="I63" s="1"/>
  <c r="D63"/>
  <c r="C63" s="1"/>
  <c r="G64" i="11"/>
  <c r="I64" s="1"/>
  <c r="D64"/>
  <c r="C64" s="1"/>
  <c r="E66" i="10"/>
  <c r="H66"/>
  <c r="E64" i="12" l="1"/>
  <c r="E64" i="13"/>
  <c r="H64"/>
  <c r="H65" i="11"/>
  <c r="E65"/>
  <c r="G66" i="10"/>
  <c r="I66" s="1"/>
  <c r="D66"/>
  <c r="C66" s="1"/>
  <c r="G64" i="12" l="1"/>
  <c r="D64"/>
  <c r="C64" s="1"/>
  <c r="G64" i="13"/>
  <c r="I64" s="1"/>
  <c r="D64"/>
  <c r="C64" s="1"/>
  <c r="G65" i="11"/>
  <c r="I65" s="1"/>
  <c r="D65"/>
  <c r="C65" s="1"/>
  <c r="H67" i="10"/>
  <c r="E67"/>
  <c r="E65" i="12" l="1"/>
  <c r="E65" i="13"/>
  <c r="H65"/>
  <c r="E66" i="11"/>
  <c r="H66"/>
  <c r="G67" i="10"/>
  <c r="I67" s="1"/>
  <c r="D67"/>
  <c r="C67" s="1"/>
  <c r="G65" i="12" l="1"/>
  <c r="D65"/>
  <c r="C65" s="1"/>
  <c r="G65" i="13"/>
  <c r="I65" s="1"/>
  <c r="D65"/>
  <c r="C65" s="1"/>
  <c r="G66" i="11"/>
  <c r="I66" s="1"/>
  <c r="D66"/>
  <c r="C66" s="1"/>
  <c r="H68" i="10"/>
  <c r="E68"/>
  <c r="E66" i="12" l="1"/>
  <c r="E66" i="13"/>
  <c r="H66"/>
  <c r="H67" i="11"/>
  <c r="E67"/>
  <c r="G68" i="10"/>
  <c r="I68" s="1"/>
  <c r="D68"/>
  <c r="C68" s="1"/>
  <c r="G66" i="12" l="1"/>
  <c r="D66"/>
  <c r="C66" s="1"/>
  <c r="G66" i="13"/>
  <c r="I66" s="1"/>
  <c r="D66"/>
  <c r="C66" s="1"/>
  <c r="G67" i="11"/>
  <c r="I67" s="1"/>
  <c r="D67"/>
  <c r="C67" s="1"/>
  <c r="H69" i="10"/>
  <c r="E69"/>
  <c r="E67" i="12" l="1"/>
  <c r="E67" i="13"/>
  <c r="H67"/>
  <c r="E68" i="11"/>
  <c r="H68"/>
  <c r="G69" i="10"/>
  <c r="I69" s="1"/>
  <c r="D69"/>
  <c r="C69" s="1"/>
  <c r="G67" i="12" l="1"/>
  <c r="D67"/>
  <c r="C67" s="1"/>
  <c r="G67" i="13"/>
  <c r="I67" s="1"/>
  <c r="D67"/>
  <c r="C67" s="1"/>
  <c r="G68" i="11"/>
  <c r="I68" s="1"/>
  <c r="D68"/>
  <c r="C68" s="1"/>
  <c r="H70" i="10"/>
  <c r="E70"/>
  <c r="E68" i="12" l="1"/>
  <c r="E68" i="13"/>
  <c r="H68"/>
  <c r="E69" i="11"/>
  <c r="H69"/>
  <c r="G70" i="10"/>
  <c r="I70" s="1"/>
  <c r="D70"/>
  <c r="C70" s="1"/>
  <c r="G68" i="12" l="1"/>
  <c r="D68"/>
  <c r="C68" s="1"/>
  <c r="G68" i="13"/>
  <c r="I68" s="1"/>
  <c r="D68"/>
  <c r="C68" s="1"/>
  <c r="D69" i="11"/>
  <c r="C69" s="1"/>
  <c r="G69"/>
  <c r="I69" s="1"/>
  <c r="E71" i="10"/>
  <c r="H71"/>
  <c r="E69" i="12" l="1"/>
  <c r="E69" i="13"/>
  <c r="H69"/>
  <c r="H70" i="11"/>
  <c r="E70"/>
  <c r="G71" i="10"/>
  <c r="I71" s="1"/>
  <c r="D71"/>
  <c r="C71" s="1"/>
  <c r="G69" i="12" l="1"/>
  <c r="D69"/>
  <c r="C69" s="1"/>
  <c r="G69" i="13"/>
  <c r="I69" s="1"/>
  <c r="D69"/>
  <c r="C69" s="1"/>
  <c r="G70" i="11"/>
  <c r="I70" s="1"/>
  <c r="D70"/>
  <c r="C70" s="1"/>
  <c r="E72" i="10"/>
  <c r="H72"/>
  <c r="E70" i="12" l="1"/>
  <c r="E70" i="13"/>
  <c r="H70"/>
  <c r="H71" i="11"/>
  <c r="E71"/>
  <c r="G72" i="10"/>
  <c r="I72" s="1"/>
  <c r="D72"/>
  <c r="C72" s="1"/>
  <c r="G70" i="12" l="1"/>
  <c r="D70"/>
  <c r="C70" s="1"/>
  <c r="G70" i="13"/>
  <c r="I70" s="1"/>
  <c r="D70"/>
  <c r="C70" s="1"/>
  <c r="D71" i="11"/>
  <c r="C71" s="1"/>
  <c r="G71"/>
  <c r="I71" s="1"/>
  <c r="H73" i="10"/>
  <c r="E73"/>
  <c r="E71" i="12" l="1"/>
  <c r="E71" i="13"/>
  <c r="H71"/>
  <c r="H72" i="11"/>
  <c r="E72"/>
  <c r="G73" i="10"/>
  <c r="I73" s="1"/>
  <c r="D73"/>
  <c r="C73" s="1"/>
  <c r="G71" i="12" l="1"/>
  <c r="D71"/>
  <c r="C71" s="1"/>
  <c r="G71" i="13"/>
  <c r="I71" s="1"/>
  <c r="D71"/>
  <c r="C71" s="1"/>
  <c r="D72" i="11"/>
  <c r="C72" s="1"/>
  <c r="G72"/>
  <c r="I72" s="1"/>
  <c r="H74" i="10"/>
  <c r="E74"/>
  <c r="E72" i="12" l="1"/>
  <c r="E72" i="13"/>
  <c r="H72"/>
  <c r="H73" i="11"/>
  <c r="E73"/>
  <c r="G74" i="10"/>
  <c r="I74" s="1"/>
  <c r="D74"/>
  <c r="C74" s="1"/>
  <c r="G72" i="12" l="1"/>
  <c r="D72"/>
  <c r="C72" s="1"/>
  <c r="G72" i="13"/>
  <c r="I72" s="1"/>
  <c r="D72"/>
  <c r="C72" s="1"/>
  <c r="D73" i="11"/>
  <c r="C73" s="1"/>
  <c r="G73"/>
  <c r="I73" s="1"/>
  <c r="E75" i="10"/>
  <c r="H75"/>
  <c r="E73" i="12" l="1"/>
  <c r="E73" i="13"/>
  <c r="H73"/>
  <c r="H74" i="11"/>
  <c r="E74"/>
  <c r="G75" i="10"/>
  <c r="I75" s="1"/>
  <c r="D75"/>
  <c r="C75" s="1"/>
  <c r="G73" i="12" l="1"/>
  <c r="D73"/>
  <c r="C73" s="1"/>
  <c r="G73" i="13"/>
  <c r="I73" s="1"/>
  <c r="D73"/>
  <c r="C73" s="1"/>
  <c r="G74" i="11"/>
  <c r="I74" s="1"/>
  <c r="D74"/>
  <c r="C74" s="1"/>
  <c r="H76" i="10"/>
  <c r="H77" s="1"/>
  <c r="E76"/>
  <c r="E77" s="1"/>
  <c r="E74" i="12" l="1"/>
  <c r="E74" i="13"/>
  <c r="H74"/>
  <c r="H75" i="11"/>
  <c r="E75"/>
  <c r="G76" i="10"/>
  <c r="D76"/>
  <c r="G74" i="12" l="1"/>
  <c r="D74"/>
  <c r="C74" s="1"/>
  <c r="G74" i="13"/>
  <c r="I74" s="1"/>
  <c r="D74"/>
  <c r="C74" s="1"/>
  <c r="G75" i="11"/>
  <c r="I75" s="1"/>
  <c r="D75"/>
  <c r="C75" s="1"/>
  <c r="I76" i="10"/>
  <c r="I12" s="1"/>
  <c r="I13" s="1"/>
  <c r="G77"/>
  <c r="C76"/>
  <c r="D77"/>
  <c r="E75" i="12" l="1"/>
  <c r="E75" i="13"/>
  <c r="H75"/>
  <c r="H76" i="11"/>
  <c r="H89" s="1"/>
  <c r="E76"/>
  <c r="I8" i="10"/>
  <c r="I77"/>
  <c r="I9" s="1"/>
  <c r="G75" i="12" l="1"/>
  <c r="D75"/>
  <c r="C75" s="1"/>
  <c r="G75" i="13"/>
  <c r="I75" s="1"/>
  <c r="D75"/>
  <c r="C75" s="1"/>
  <c r="D76" i="11"/>
  <c r="G76"/>
  <c r="E89"/>
  <c r="E76" i="12" l="1"/>
  <c r="E76" i="13"/>
  <c r="H76"/>
  <c r="H77" s="1"/>
  <c r="D89" i="11"/>
  <c r="C76"/>
  <c r="I76"/>
  <c r="G89"/>
  <c r="G76" i="12" l="1"/>
  <c r="D76"/>
  <c r="E77"/>
  <c r="G76" i="13"/>
  <c r="D76"/>
  <c r="E77"/>
  <c r="E77" i="11"/>
  <c r="H77"/>
  <c r="I89"/>
  <c r="I9" s="1"/>
  <c r="I12"/>
  <c r="I13" s="1"/>
  <c r="I8"/>
  <c r="G77" i="12" l="1"/>
  <c r="D77"/>
  <c r="C76"/>
  <c r="I76" i="13"/>
  <c r="G77"/>
  <c r="D77"/>
  <c r="C76"/>
  <c r="G77" i="11"/>
  <c r="I77" s="1"/>
  <c r="D77"/>
  <c r="C77" s="1"/>
  <c r="I77" i="13" l="1"/>
  <c r="I9" s="1"/>
  <c r="I8"/>
  <c r="I13"/>
  <c r="E78" i="11"/>
  <c r="H78"/>
  <c r="G78" l="1"/>
  <c r="I78" s="1"/>
  <c r="D78"/>
  <c r="C78" s="1"/>
  <c r="E79" l="1"/>
  <c r="H79"/>
  <c r="G79" l="1"/>
  <c r="I79" s="1"/>
  <c r="D79"/>
  <c r="C79" s="1"/>
  <c r="E80" l="1"/>
  <c r="H80"/>
  <c r="G80" l="1"/>
  <c r="I80" s="1"/>
  <c r="D80"/>
  <c r="C80" s="1"/>
  <c r="E81" l="1"/>
  <c r="H81"/>
  <c r="G81" l="1"/>
  <c r="I81" s="1"/>
  <c r="D81"/>
  <c r="C81" s="1"/>
  <c r="E82" l="1"/>
  <c r="H82"/>
  <c r="G82" l="1"/>
  <c r="I82" s="1"/>
  <c r="D82"/>
  <c r="C82" s="1"/>
  <c r="H83" l="1"/>
  <c r="E83"/>
  <c r="G83" l="1"/>
  <c r="I83" s="1"/>
  <c r="D83"/>
  <c r="C83" s="1"/>
  <c r="E84" l="1"/>
  <c r="H84"/>
  <c r="G84" l="1"/>
  <c r="I84" s="1"/>
  <c r="D84"/>
  <c r="C84" s="1"/>
  <c r="E85" l="1"/>
  <c r="H85"/>
  <c r="D85" l="1"/>
  <c r="C85" s="1"/>
  <c r="G85"/>
  <c r="I85" s="1"/>
  <c r="E86" l="1"/>
  <c r="H86"/>
  <c r="D86" l="1"/>
  <c r="C86" s="1"/>
  <c r="G86"/>
  <c r="I86" s="1"/>
  <c r="E87" l="1"/>
  <c r="H87"/>
  <c r="G87" l="1"/>
  <c r="I87" s="1"/>
  <c r="D87"/>
  <c r="C87" s="1"/>
  <c r="E88" l="1"/>
  <c r="H88"/>
  <c r="G88" l="1"/>
  <c r="I88" s="1"/>
  <c r="D88"/>
  <c r="C88" s="1"/>
  <c r="I8" i="12"/>
  <c r="H77"/>
  <c r="I9" s="1"/>
</calcChain>
</file>

<file path=xl/comments1.xml><?xml version="1.0" encoding="utf-8"?>
<comments xmlns="http://schemas.openxmlformats.org/spreadsheetml/2006/main">
  <authors>
    <author>pc</author>
  </authors>
  <commentList>
    <comment ref="I16" authorId="0">
      <text>
        <r>
          <rPr>
            <b/>
            <sz val="9"/>
            <color indexed="81"/>
            <rFont val="Tahoma"/>
            <family val="2"/>
          </rPr>
          <t>Monto percibido luego de descontar los gastos de otorgamiento</t>
        </r>
      </text>
    </comment>
  </commentList>
</comments>
</file>

<file path=xl/comments2.xml><?xml version="1.0" encoding="utf-8"?>
<comments xmlns="http://schemas.openxmlformats.org/spreadsheetml/2006/main">
  <authors>
    <author>pc</author>
  </authors>
  <commentList>
    <comment ref="I16" authorId="0">
      <text>
        <r>
          <rPr>
            <b/>
            <sz val="9"/>
            <color indexed="81"/>
            <rFont val="Tahoma"/>
            <family val="2"/>
          </rPr>
          <t>Monto percibido luego de descontar los gastos de otorgamiento</t>
        </r>
      </text>
    </comment>
  </commentList>
</comments>
</file>

<file path=xl/comments3.xml><?xml version="1.0" encoding="utf-8"?>
<comments xmlns="http://schemas.openxmlformats.org/spreadsheetml/2006/main">
  <authors>
    <author>pc</author>
  </authors>
  <commentList>
    <comment ref="H16" authorId="0">
      <text>
        <r>
          <rPr>
            <b/>
            <sz val="9"/>
            <color indexed="81"/>
            <rFont val="Tahoma"/>
            <family val="2"/>
          </rPr>
          <t>Monto percibido luego de descontar los gastos de otorgamiento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Monto percibido luego de descontar los gastos de otorgamiento</t>
        </r>
      </text>
    </comment>
  </commentList>
</comments>
</file>

<file path=xl/comments4.xml><?xml version="1.0" encoding="utf-8"?>
<comments xmlns="http://schemas.openxmlformats.org/spreadsheetml/2006/main">
  <authors>
    <author>pc</author>
  </authors>
  <commentList>
    <comment ref="I16" authorId="0">
      <text>
        <r>
          <rPr>
            <b/>
            <sz val="9"/>
            <color indexed="81"/>
            <rFont val="Tahoma"/>
            <family val="2"/>
          </rPr>
          <t>Monto percibido luego de descontar los gastos de otorgamiento</t>
        </r>
      </text>
    </comment>
  </commentList>
</comments>
</file>

<file path=xl/sharedStrings.xml><?xml version="1.0" encoding="utf-8"?>
<sst xmlns="http://schemas.openxmlformats.org/spreadsheetml/2006/main" count="111" uniqueCount="29">
  <si>
    <t>TOTALES</t>
  </si>
  <si>
    <t>Saldo de deuda</t>
  </si>
  <si>
    <t>Meses</t>
  </si>
  <si>
    <t>Monto</t>
  </si>
  <si>
    <t>Gastos de Otorgamiento</t>
  </si>
  <si>
    <t>IVA de interés</t>
  </si>
  <si>
    <t>TNA</t>
  </si>
  <si>
    <t>TEM</t>
  </si>
  <si>
    <t>TEA</t>
  </si>
  <si>
    <t>Interés</t>
  </si>
  <si>
    <t>Capital</t>
  </si>
  <si>
    <t>Cuota Pura</t>
  </si>
  <si>
    <t>IVA Interés</t>
  </si>
  <si>
    <t>Seguro de Vida</t>
  </si>
  <si>
    <t>Cuota TOTAL</t>
  </si>
  <si>
    <t>MES</t>
  </si>
  <si>
    <t>FINANCIAMIENTO</t>
  </si>
  <si>
    <t>Inflación Anual</t>
  </si>
  <si>
    <t>Inflación Mensual</t>
  </si>
  <si>
    <t>Valor Actual percibido</t>
  </si>
  <si>
    <t>Sistema de Amortización Francés</t>
  </si>
  <si>
    <t>Valor Actual de los pagos</t>
  </si>
  <si>
    <t>Valor Final de los pagos</t>
  </si>
  <si>
    <t>CFT mensual</t>
  </si>
  <si>
    <t>CFT anual</t>
  </si>
  <si>
    <t>www.sinelefantesblancos.com.ar</t>
  </si>
  <si>
    <t>CUOTA</t>
  </si>
  <si>
    <t>Paquete Cuenta</t>
  </si>
  <si>
    <t>Costo con Paquete</t>
  </si>
</sst>
</file>

<file path=xl/styles.xml><?xml version="1.0" encoding="utf-8"?>
<styleSheet xmlns="http://schemas.openxmlformats.org/spreadsheetml/2006/main">
  <numFmts count="2">
    <numFmt numFmtId="164" formatCode="#,##0.00_ ;[Red]\-#,##0.00\ "/>
    <numFmt numFmtId="165" formatCode="0.00000%"/>
  </numFmts>
  <fonts count="9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9"/>
      <color indexed="81"/>
      <name val="Tahoma"/>
      <family val="2"/>
    </font>
    <font>
      <b/>
      <sz val="10"/>
      <color theme="0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26"/>
      <color theme="10"/>
      <name val="Arial"/>
      <family val="2"/>
    </font>
    <font>
      <sz val="26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8" tint="0.79998168889431442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39">
    <xf numFmtId="0" fontId="0" fillId="0" borderId="0" xfId="0"/>
    <xf numFmtId="0" fontId="2" fillId="0" borderId="0" xfId="0" applyFont="1" applyAlignment="1">
      <alignment vertical="center"/>
    </xf>
    <xf numFmtId="0" fontId="2" fillId="0" borderId="4" xfId="0" applyFont="1" applyBorder="1" applyAlignment="1">
      <alignment horizontal="center" vertical="center"/>
    </xf>
    <xf numFmtId="10" fontId="2" fillId="0" borderId="4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164" fontId="2" fillId="3" borderId="5" xfId="0" applyNumberFormat="1" applyFont="1" applyFill="1" applyBorder="1" applyAlignment="1">
      <alignment horizontal="center" vertical="center"/>
    </xf>
    <xf numFmtId="164" fontId="2" fillId="3" borderId="6" xfId="0" applyNumberFormat="1" applyFont="1" applyFill="1" applyBorder="1" applyAlignment="1">
      <alignment horizontal="center" vertical="center"/>
    </xf>
    <xf numFmtId="164" fontId="2" fillId="3" borderId="7" xfId="0" applyNumberFormat="1" applyFont="1" applyFill="1" applyBorder="1" applyAlignment="1">
      <alignment horizontal="center" vertical="center"/>
    </xf>
    <xf numFmtId="164" fontId="2" fillId="4" borderId="8" xfId="0" applyNumberFormat="1" applyFont="1" applyFill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0" borderId="4" xfId="0" applyFont="1" applyBorder="1" applyAlignment="1">
      <alignment horizontal="right" vertical="center"/>
    </xf>
    <xf numFmtId="164" fontId="2" fillId="0" borderId="4" xfId="0" applyNumberFormat="1" applyFont="1" applyBorder="1" applyAlignment="1">
      <alignment horizontal="right" vertical="center"/>
    </xf>
    <xf numFmtId="10" fontId="2" fillId="0" borderId="4" xfId="0" applyNumberFormat="1" applyFont="1" applyBorder="1" applyAlignment="1">
      <alignment horizontal="right" vertical="center"/>
    </xf>
    <xf numFmtId="10" fontId="2" fillId="0" borderId="4" xfId="0" applyNumberFormat="1" applyFont="1" applyBorder="1" applyAlignment="1">
      <alignment vertical="center"/>
    </xf>
    <xf numFmtId="164" fontId="2" fillId="0" borderId="4" xfId="0" applyNumberFormat="1" applyFont="1" applyBorder="1" applyAlignment="1">
      <alignment vertical="center"/>
    </xf>
    <xf numFmtId="10" fontId="2" fillId="0" borderId="0" xfId="0" applyNumberFormat="1" applyFont="1" applyAlignment="1">
      <alignment vertical="center"/>
    </xf>
    <xf numFmtId="165" fontId="2" fillId="0" borderId="0" xfId="0" applyNumberFormat="1" applyFont="1" applyAlignment="1">
      <alignment vertical="center"/>
    </xf>
    <xf numFmtId="0" fontId="2" fillId="0" borderId="4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4" fillId="6" borderId="0" xfId="0" applyFont="1" applyFill="1" applyAlignment="1">
      <alignment vertical="center"/>
    </xf>
    <xf numFmtId="165" fontId="4" fillId="6" borderId="0" xfId="0" applyNumberFormat="1" applyFont="1" applyFill="1" applyAlignment="1">
      <alignment vertical="center"/>
    </xf>
    <xf numFmtId="0" fontId="2" fillId="0" borderId="4" xfId="0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7" borderId="1" xfId="1" applyNumberFormat="1" applyFont="1" applyFill="1" applyBorder="1" applyAlignment="1" applyProtection="1">
      <alignment horizontal="center" vertical="center"/>
    </xf>
    <xf numFmtId="0" fontId="8" fillId="7" borderId="2" xfId="0" applyFont="1" applyFill="1" applyBorder="1" applyAlignment="1" applyProtection="1"/>
    <xf numFmtId="0" fontId="8" fillId="7" borderId="3" xfId="0" applyFont="1" applyFill="1" applyBorder="1" applyAlignment="1" applyProtection="1"/>
    <xf numFmtId="0" fontId="1" fillId="5" borderId="1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colors>
    <mruColors>
      <color rgb="FFFFFFCC"/>
      <color rgb="FFFF7128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323850</xdr:colOff>
      <xdr:row>1</xdr:row>
      <xdr:rowOff>19050</xdr:rowOff>
    </xdr:from>
    <xdr:to>
      <xdr:col>17</xdr:col>
      <xdr:colOff>457200</xdr:colOff>
      <xdr:row>26</xdr:row>
      <xdr:rowOff>200025</xdr:rowOff>
    </xdr:to>
    <xdr:pic>
      <xdr:nvPicPr>
        <xdr:cNvPr id="4100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915150" y="114300"/>
          <a:ext cx="5467350" cy="568642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66675</xdr:rowOff>
    </xdr:from>
    <xdr:to>
      <xdr:col>17</xdr:col>
      <xdr:colOff>438150</xdr:colOff>
      <xdr:row>4</xdr:row>
      <xdr:rowOff>114300</xdr:rowOff>
    </xdr:to>
    <xdr:pic>
      <xdr:nvPicPr>
        <xdr:cNvPr id="5128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5725" y="66675"/>
          <a:ext cx="12344400" cy="1028700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57150</xdr:colOff>
      <xdr:row>0</xdr:row>
      <xdr:rowOff>152400</xdr:rowOff>
    </xdr:from>
    <xdr:to>
      <xdr:col>21</xdr:col>
      <xdr:colOff>219075</xdr:colOff>
      <xdr:row>27</xdr:row>
      <xdr:rowOff>114300</xdr:rowOff>
    </xdr:to>
    <xdr:pic>
      <xdr:nvPicPr>
        <xdr:cNvPr id="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15125" y="152400"/>
          <a:ext cx="8543925" cy="4705350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123825</xdr:colOff>
      <xdr:row>40</xdr:row>
      <xdr:rowOff>85726</xdr:rowOff>
    </xdr:from>
    <xdr:to>
      <xdr:col>15</xdr:col>
      <xdr:colOff>513730</xdr:colOff>
      <xdr:row>59</xdr:row>
      <xdr:rowOff>38101</xdr:rowOff>
    </xdr:to>
    <xdr:pic>
      <xdr:nvPicPr>
        <xdr:cNvPr id="7171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15125" y="6934201"/>
          <a:ext cx="4199905" cy="3028950"/>
        </a:xfrm>
        <a:prstGeom prst="rect">
          <a:avLst/>
        </a:prstGeom>
        <a:noFill/>
      </xdr:spPr>
    </xdr:pic>
    <xdr:clientData/>
  </xdr:twoCellAnchor>
  <xdr:twoCellAnchor editAs="oneCell">
    <xdr:from>
      <xdr:col>10</xdr:col>
      <xdr:colOff>114300</xdr:colOff>
      <xdr:row>0</xdr:row>
      <xdr:rowOff>190500</xdr:rowOff>
    </xdr:from>
    <xdr:to>
      <xdr:col>16</xdr:col>
      <xdr:colOff>569089</xdr:colOff>
      <xdr:row>19</xdr:row>
      <xdr:rowOff>47625</xdr:rowOff>
    </xdr:to>
    <xdr:pic>
      <xdr:nvPicPr>
        <xdr:cNvPr id="7173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705600" y="190500"/>
          <a:ext cx="5026789" cy="3305175"/>
        </a:xfrm>
        <a:prstGeom prst="rect">
          <a:avLst/>
        </a:prstGeom>
        <a:noFill/>
      </xdr:spPr>
    </xdr:pic>
    <xdr:clientData/>
  </xdr:twoCellAnchor>
  <xdr:twoCellAnchor editAs="oneCell">
    <xdr:from>
      <xdr:col>10</xdr:col>
      <xdr:colOff>133351</xdr:colOff>
      <xdr:row>19</xdr:row>
      <xdr:rowOff>95250</xdr:rowOff>
    </xdr:from>
    <xdr:to>
      <xdr:col>16</xdr:col>
      <xdr:colOff>96207</xdr:colOff>
      <xdr:row>40</xdr:row>
      <xdr:rowOff>0</xdr:rowOff>
    </xdr:to>
    <xdr:pic>
      <xdr:nvPicPr>
        <xdr:cNvPr id="7175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724651" y="3543300"/>
          <a:ext cx="4534856" cy="33051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inelefantesblancos.com.ar/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hyperlink" Target="http://www.sinelefantesblancos.com.ar/" TargetMode="Externa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sinelefantesblancos.com.ar/" TargetMode="External"/><Relationship Id="rId5" Type="http://schemas.openxmlformats.org/officeDocument/2006/relationships/comments" Target="../comments3.xml"/><Relationship Id="rId4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hyperlink" Target="http://www.sinelefantesblancos.com.ar/" TargetMode="External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I89"/>
  <sheetViews>
    <sheetView showGridLines="0" tabSelected="1" workbookViewId="0">
      <selection activeCell="I2" sqref="I2"/>
    </sheetView>
  </sheetViews>
  <sheetFormatPr baseColWidth="10" defaultRowHeight="12.75"/>
  <cols>
    <col min="1" max="1" width="0.85546875" style="1" customWidth="1"/>
    <col min="2" max="2" width="5" style="1" bestFit="1" customWidth="1"/>
    <col min="3" max="3" width="21.5703125" style="1" bestFit="1" customWidth="1"/>
    <col min="4" max="4" width="10.7109375" style="1" bestFit="1" customWidth="1"/>
    <col min="5" max="5" width="9.7109375" style="1" bestFit="1" customWidth="1"/>
    <col min="6" max="6" width="11.140625" style="1" bestFit="1" customWidth="1"/>
    <col min="7" max="7" width="10.85546875" style="1" bestFit="1" customWidth="1"/>
    <col min="8" max="8" width="15.140625" style="1" bestFit="1" customWidth="1"/>
    <col min="9" max="9" width="13" style="1" bestFit="1" customWidth="1"/>
    <col min="10" max="10" width="0.85546875" style="1" customWidth="1"/>
    <col min="11" max="16384" width="11.42578125" style="1"/>
  </cols>
  <sheetData>
    <row r="1" spans="2:9" s="25" customFormat="1" ht="7.5" customHeight="1" thickBot="1"/>
    <row r="2" spans="2:9" s="26" customFormat="1" ht="34.5" thickBot="1">
      <c r="B2" s="27" t="s">
        <v>25</v>
      </c>
      <c r="C2" s="28"/>
      <c r="D2" s="28"/>
      <c r="E2" s="28"/>
      <c r="F2" s="28"/>
      <c r="G2" s="28"/>
      <c r="H2" s="29"/>
    </row>
    <row r="3" spans="2:9" ht="13.5" thickBot="1"/>
    <row r="4" spans="2:9" ht="20.25" customHeight="1" thickBot="1">
      <c r="B4" s="34" t="s">
        <v>16</v>
      </c>
      <c r="C4" s="35"/>
      <c r="D4" s="35"/>
      <c r="E4" s="35"/>
      <c r="F4" s="35"/>
      <c r="G4" s="35"/>
      <c r="H4" s="35"/>
      <c r="I4" s="36"/>
    </row>
    <row r="6" spans="2:9" ht="17.25" customHeight="1">
      <c r="C6" s="18" t="s">
        <v>2</v>
      </c>
      <c r="D6" s="11">
        <v>36</v>
      </c>
      <c r="G6" s="33" t="s">
        <v>17</v>
      </c>
      <c r="H6" s="33"/>
      <c r="I6" s="14">
        <v>0.25</v>
      </c>
    </row>
    <row r="7" spans="2:9" ht="17.25" customHeight="1">
      <c r="C7" s="10" t="s">
        <v>3</v>
      </c>
      <c r="D7" s="12">
        <v>10000</v>
      </c>
      <c r="G7" s="33" t="s">
        <v>18</v>
      </c>
      <c r="H7" s="33"/>
      <c r="I7" s="14">
        <f>((1+I6)^(1/12))-1</f>
        <v>1.8769265121506118E-2</v>
      </c>
    </row>
    <row r="8" spans="2:9" ht="17.25" customHeight="1">
      <c r="C8" s="10" t="s">
        <v>4</v>
      </c>
      <c r="D8" s="13">
        <v>0</v>
      </c>
      <c r="G8" s="33" t="s">
        <v>21</v>
      </c>
      <c r="H8" s="33"/>
      <c r="I8" s="15">
        <f>NPV(I7,I17:I76)</f>
        <v>15040.855779961616</v>
      </c>
    </row>
    <row r="9" spans="2:9" ht="17.25" customHeight="1">
      <c r="C9" s="10" t="s">
        <v>5</v>
      </c>
      <c r="D9" s="13">
        <v>0.21</v>
      </c>
      <c r="G9" s="33" t="s">
        <v>22</v>
      </c>
      <c r="H9" s="33"/>
      <c r="I9" s="15">
        <f>I77</f>
        <v>20672.378214909688</v>
      </c>
    </row>
    <row r="10" spans="2:9" ht="17.25" customHeight="1" thickBot="1">
      <c r="C10" s="10" t="s">
        <v>13</v>
      </c>
      <c r="D10" s="13">
        <v>0</v>
      </c>
      <c r="G10" s="33" t="s">
        <v>19</v>
      </c>
      <c r="H10" s="33"/>
      <c r="I10" s="15">
        <f>D7*(1-D8)</f>
        <v>10000</v>
      </c>
    </row>
    <row r="11" spans="2:9" ht="13.5" thickBot="1">
      <c r="G11" s="30" t="s">
        <v>20</v>
      </c>
      <c r="H11" s="31"/>
      <c r="I11" s="32"/>
    </row>
    <row r="12" spans="2:9" ht="17.25" customHeight="1">
      <c r="C12" s="2" t="s">
        <v>6</v>
      </c>
      <c r="D12" s="2" t="s">
        <v>7</v>
      </c>
      <c r="E12" s="2" t="s">
        <v>8</v>
      </c>
      <c r="H12" s="1" t="s">
        <v>23</v>
      </c>
      <c r="I12" s="16">
        <f>IRR(I16:I76)</f>
        <v>4.7391666666667859E-2</v>
      </c>
    </row>
    <row r="13" spans="2:9" ht="17.25" customHeight="1">
      <c r="C13" s="3">
        <v>0.47</v>
      </c>
      <c r="D13" s="3">
        <f>C13/12</f>
        <v>3.9166666666666662E-2</v>
      </c>
      <c r="E13" s="3">
        <f>((1+D13)^(12))-1</f>
        <v>0.58570534165185362</v>
      </c>
      <c r="H13" s="22" t="s">
        <v>24</v>
      </c>
      <c r="I13" s="23">
        <f>((1+I12)^12)-1</f>
        <v>0.74304809514578873</v>
      </c>
    </row>
    <row r="14" spans="2:9" ht="11.25" customHeight="1" thickBot="1"/>
    <row r="15" spans="2:9" s="4" customFormat="1" ht="17.25" customHeight="1" thickBot="1">
      <c r="B15" s="19" t="s">
        <v>15</v>
      </c>
      <c r="C15" s="20" t="s">
        <v>1</v>
      </c>
      <c r="D15" s="20" t="s">
        <v>10</v>
      </c>
      <c r="E15" s="20" t="s">
        <v>9</v>
      </c>
      <c r="F15" s="20" t="s">
        <v>11</v>
      </c>
      <c r="G15" s="20" t="s">
        <v>12</v>
      </c>
      <c r="H15" s="20" t="s">
        <v>13</v>
      </c>
      <c r="I15" s="21" t="s">
        <v>14</v>
      </c>
    </row>
    <row r="16" spans="2:9" ht="17.25" customHeight="1">
      <c r="B16" s="1">
        <v>0</v>
      </c>
      <c r="C16" s="5">
        <f>D7</f>
        <v>10000</v>
      </c>
      <c r="D16" s="5"/>
      <c r="E16" s="5"/>
      <c r="F16" s="5"/>
      <c r="G16" s="5"/>
      <c r="H16" s="5"/>
      <c r="I16" s="9">
        <f>C16*(D8-1)</f>
        <v>-10000</v>
      </c>
    </row>
    <row r="17" spans="2:9" ht="17.25" customHeight="1">
      <c r="B17" s="1">
        <v>1</v>
      </c>
      <c r="C17" s="5">
        <f t="shared" ref="C17:C48" si="0">IF($D$6&gt;=B17,C16-D17,"")</f>
        <v>9868.8847976375182</v>
      </c>
      <c r="D17" s="5">
        <f t="shared" ref="D17:D48" si="1">IF($D$6&gt;=B17,F17-E17,"")</f>
        <v>131.11520236248157</v>
      </c>
      <c r="E17" s="5">
        <f t="shared" ref="E17:E48" si="2">IF($D$6&gt;=B17,C16*$D$13,"")</f>
        <v>391.66666666666663</v>
      </c>
      <c r="F17" s="5">
        <f>IF($D$6&gt;=B17,PMT($D$13,$D$6,-$D$7),"")</f>
        <v>522.7818690291482</v>
      </c>
      <c r="G17" s="5">
        <f t="shared" ref="G17:G48" si="3">IF($D$6&gt;=B17,E17*$D$9,"")</f>
        <v>82.249999999999986</v>
      </c>
      <c r="H17" s="5">
        <f t="shared" ref="H17:H48" si="4">IF($D$6&gt;=B17,C16*$D$10,"")</f>
        <v>0</v>
      </c>
      <c r="I17" s="9">
        <f t="shared" ref="I17:I48" si="5">IF($D$6&gt;=B17,SUM(F17:H17),"")</f>
        <v>605.0318690291482</v>
      </c>
    </row>
    <row r="18" spans="2:9" ht="17.25" customHeight="1">
      <c r="B18" s="1">
        <f t="shared" ref="B18:B49" si="6">IF($D$6&gt;B17,B17+1,"")</f>
        <v>2</v>
      </c>
      <c r="C18" s="5">
        <f t="shared" si="0"/>
        <v>9732.6342498491722</v>
      </c>
      <c r="D18" s="5">
        <f t="shared" si="1"/>
        <v>136.25054778834544</v>
      </c>
      <c r="E18" s="5">
        <f t="shared" si="2"/>
        <v>386.53132124080275</v>
      </c>
      <c r="F18" s="5">
        <f t="shared" ref="F18:F48" si="7">IF($D$6&gt;=B18,PMT($D$13,$D$6,-$D$7),"")</f>
        <v>522.7818690291482</v>
      </c>
      <c r="G18" s="5">
        <f t="shared" si="3"/>
        <v>81.171577460568571</v>
      </c>
      <c r="H18" s="5">
        <f t="shared" si="4"/>
        <v>0</v>
      </c>
      <c r="I18" s="9">
        <f t="shared" si="5"/>
        <v>603.95344648971673</v>
      </c>
    </row>
    <row r="19" spans="2:9" ht="17.25" customHeight="1">
      <c r="B19" s="1">
        <f t="shared" si="6"/>
        <v>3</v>
      </c>
      <c r="C19" s="5">
        <f t="shared" si="0"/>
        <v>9591.0472222724493</v>
      </c>
      <c r="D19" s="5">
        <f t="shared" si="1"/>
        <v>141.58702757672233</v>
      </c>
      <c r="E19" s="5">
        <f t="shared" si="2"/>
        <v>381.19484145242586</v>
      </c>
      <c r="F19" s="5">
        <f t="shared" si="7"/>
        <v>522.7818690291482</v>
      </c>
      <c r="G19" s="5">
        <f t="shared" si="3"/>
        <v>80.050916705009428</v>
      </c>
      <c r="H19" s="5">
        <f t="shared" si="4"/>
        <v>0</v>
      </c>
      <c r="I19" s="9">
        <f t="shared" si="5"/>
        <v>602.8327857341576</v>
      </c>
    </row>
    <row r="20" spans="2:9" ht="17.25" customHeight="1">
      <c r="B20" s="1">
        <f t="shared" si="6"/>
        <v>4</v>
      </c>
      <c r="C20" s="5">
        <f t="shared" si="0"/>
        <v>9443.9147027823055</v>
      </c>
      <c r="D20" s="5">
        <f t="shared" si="1"/>
        <v>147.13251949014398</v>
      </c>
      <c r="E20" s="5">
        <f t="shared" si="2"/>
        <v>375.64934953900422</v>
      </c>
      <c r="F20" s="5">
        <f t="shared" si="7"/>
        <v>522.7818690291482</v>
      </c>
      <c r="G20" s="5">
        <f t="shared" si="3"/>
        <v>78.886363403190884</v>
      </c>
      <c r="H20" s="5">
        <f t="shared" si="4"/>
        <v>0</v>
      </c>
      <c r="I20" s="9">
        <f t="shared" si="5"/>
        <v>601.6682324323391</v>
      </c>
    </row>
    <row r="21" spans="2:9" ht="17.25" customHeight="1">
      <c r="B21" s="1">
        <f t="shared" si="6"/>
        <v>5</v>
      </c>
      <c r="C21" s="5">
        <f t="shared" si="0"/>
        <v>9291.0194929454647</v>
      </c>
      <c r="D21" s="5">
        <f t="shared" si="1"/>
        <v>152.89520983684127</v>
      </c>
      <c r="E21" s="5">
        <f t="shared" si="2"/>
        <v>369.88665919230692</v>
      </c>
      <c r="F21" s="5">
        <f t="shared" si="7"/>
        <v>522.7818690291482</v>
      </c>
      <c r="G21" s="5">
        <f t="shared" si="3"/>
        <v>77.676198430384446</v>
      </c>
      <c r="H21" s="5">
        <f t="shared" si="4"/>
        <v>0</v>
      </c>
      <c r="I21" s="9">
        <f t="shared" si="5"/>
        <v>600.45806745953269</v>
      </c>
    </row>
    <row r="22" spans="2:9" ht="17.25" customHeight="1">
      <c r="B22" s="1">
        <f t="shared" si="6"/>
        <v>6</v>
      </c>
      <c r="C22" s="5">
        <f t="shared" si="0"/>
        <v>9132.1358873900135</v>
      </c>
      <c r="D22" s="5">
        <f t="shared" si="1"/>
        <v>158.88360555545086</v>
      </c>
      <c r="E22" s="5">
        <f t="shared" si="2"/>
        <v>363.89826347369734</v>
      </c>
      <c r="F22" s="5">
        <f t="shared" si="7"/>
        <v>522.7818690291482</v>
      </c>
      <c r="G22" s="5">
        <f t="shared" si="3"/>
        <v>76.418635329476444</v>
      </c>
      <c r="H22" s="5">
        <f t="shared" si="4"/>
        <v>0</v>
      </c>
      <c r="I22" s="9">
        <f t="shared" si="5"/>
        <v>599.20050435862458</v>
      </c>
    </row>
    <row r="23" spans="2:9" ht="17.25" customHeight="1">
      <c r="B23" s="1">
        <f t="shared" si="6"/>
        <v>7</v>
      </c>
      <c r="C23" s="5">
        <f t="shared" si="0"/>
        <v>8967.0293406169749</v>
      </c>
      <c r="D23" s="5">
        <f t="shared" si="1"/>
        <v>165.10654677303938</v>
      </c>
      <c r="E23" s="5">
        <f t="shared" si="2"/>
        <v>357.67532225610881</v>
      </c>
      <c r="F23" s="5">
        <f t="shared" si="7"/>
        <v>522.7818690291482</v>
      </c>
      <c r="G23" s="5">
        <f t="shared" si="3"/>
        <v>75.111817673782852</v>
      </c>
      <c r="H23" s="5">
        <f t="shared" si="4"/>
        <v>0</v>
      </c>
      <c r="I23" s="9">
        <f t="shared" si="5"/>
        <v>597.89368670293106</v>
      </c>
    </row>
    <row r="24" spans="2:9" ht="17.25" customHeight="1">
      <c r="B24" s="1">
        <f t="shared" si="6"/>
        <v>8</v>
      </c>
      <c r="C24" s="5">
        <f t="shared" si="0"/>
        <v>8795.4561207619918</v>
      </c>
      <c r="D24" s="5">
        <f t="shared" si="1"/>
        <v>171.57321985498339</v>
      </c>
      <c r="E24" s="5">
        <f t="shared" si="2"/>
        <v>351.2086491741648</v>
      </c>
      <c r="F24" s="5">
        <f t="shared" si="7"/>
        <v>522.7818690291482</v>
      </c>
      <c r="G24" s="5">
        <f t="shared" si="3"/>
        <v>73.753816326574608</v>
      </c>
      <c r="H24" s="5">
        <f t="shared" si="4"/>
        <v>0</v>
      </c>
      <c r="I24" s="9">
        <f t="shared" si="5"/>
        <v>596.53568535572276</v>
      </c>
    </row>
    <row r="25" spans="2:9" ht="17.25" customHeight="1">
      <c r="B25" s="1">
        <f t="shared" si="6"/>
        <v>9</v>
      </c>
      <c r="C25" s="5">
        <f t="shared" si="0"/>
        <v>8617.1629497960221</v>
      </c>
      <c r="D25" s="5">
        <f t="shared" si="1"/>
        <v>178.29317096597021</v>
      </c>
      <c r="E25" s="5">
        <f t="shared" si="2"/>
        <v>344.48869806317799</v>
      </c>
      <c r="F25" s="5">
        <f t="shared" si="7"/>
        <v>522.7818690291482</v>
      </c>
      <c r="G25" s="5">
        <f t="shared" si="3"/>
        <v>72.342626593267369</v>
      </c>
      <c r="H25" s="5">
        <f t="shared" si="4"/>
        <v>0</v>
      </c>
      <c r="I25" s="9">
        <f t="shared" si="5"/>
        <v>595.12449562241557</v>
      </c>
    </row>
    <row r="26" spans="2:9" ht="17.25" customHeight="1">
      <c r="B26" s="1">
        <f t="shared" si="6"/>
        <v>10</v>
      </c>
      <c r="C26" s="5">
        <f t="shared" si="0"/>
        <v>8431.8866296338856</v>
      </c>
      <c r="D26" s="5">
        <f t="shared" si="1"/>
        <v>185.27632016213738</v>
      </c>
      <c r="E26" s="5">
        <f t="shared" si="2"/>
        <v>337.50554886701082</v>
      </c>
      <c r="F26" s="5">
        <f t="shared" si="7"/>
        <v>522.7818690291482</v>
      </c>
      <c r="G26" s="5">
        <f t="shared" si="3"/>
        <v>70.876165262072263</v>
      </c>
      <c r="H26" s="5">
        <f t="shared" si="4"/>
        <v>0</v>
      </c>
      <c r="I26" s="9">
        <f t="shared" si="5"/>
        <v>593.65803429122047</v>
      </c>
    </row>
    <row r="27" spans="2:9" ht="17.25" customHeight="1">
      <c r="B27" s="1">
        <f t="shared" si="6"/>
        <v>11</v>
      </c>
      <c r="C27" s="5">
        <f t="shared" si="0"/>
        <v>8239.3536535987314</v>
      </c>
      <c r="D27" s="5">
        <f t="shared" si="1"/>
        <v>192.53297603515438</v>
      </c>
      <c r="E27" s="5">
        <f t="shared" si="2"/>
        <v>330.24889299399382</v>
      </c>
      <c r="F27" s="5">
        <f t="shared" si="7"/>
        <v>522.7818690291482</v>
      </c>
      <c r="G27" s="5">
        <f t="shared" si="3"/>
        <v>69.352267528738693</v>
      </c>
      <c r="H27" s="5">
        <f t="shared" si="4"/>
        <v>0</v>
      </c>
      <c r="I27" s="9">
        <f t="shared" si="5"/>
        <v>592.1341365578869</v>
      </c>
    </row>
    <row r="28" spans="2:9" ht="17.25" customHeight="1">
      <c r="B28" s="1">
        <f t="shared" si="6"/>
        <v>12</v>
      </c>
      <c r="C28" s="5">
        <f t="shared" si="0"/>
        <v>8039.279802668867</v>
      </c>
      <c r="D28" s="5">
        <f t="shared" si="1"/>
        <v>200.07385092986459</v>
      </c>
      <c r="E28" s="5">
        <f t="shared" si="2"/>
        <v>322.70801809928361</v>
      </c>
      <c r="F28" s="5">
        <f t="shared" si="7"/>
        <v>522.7818690291482</v>
      </c>
      <c r="G28" s="5">
        <f t="shared" si="3"/>
        <v>67.768683800849558</v>
      </c>
      <c r="H28" s="5">
        <f t="shared" si="4"/>
        <v>0</v>
      </c>
      <c r="I28" s="9">
        <f t="shared" si="5"/>
        <v>590.55055282999774</v>
      </c>
    </row>
    <row r="29" spans="2:9" ht="17.25" customHeight="1">
      <c r="B29" s="1">
        <f t="shared" si="6"/>
        <v>13</v>
      </c>
      <c r="C29" s="5">
        <f t="shared" si="0"/>
        <v>7831.3697259109158</v>
      </c>
      <c r="D29" s="5">
        <f t="shared" si="1"/>
        <v>207.91007675795095</v>
      </c>
      <c r="E29" s="5">
        <f t="shared" si="2"/>
        <v>314.87179227119725</v>
      </c>
      <c r="F29" s="5">
        <f t="shared" si="7"/>
        <v>522.7818690291482</v>
      </c>
      <c r="G29" s="5">
        <f t="shared" si="3"/>
        <v>66.123076376951417</v>
      </c>
      <c r="H29" s="5">
        <f t="shared" si="4"/>
        <v>0</v>
      </c>
      <c r="I29" s="9">
        <f t="shared" si="5"/>
        <v>588.90494540609961</v>
      </c>
    </row>
    <row r="30" spans="2:9" ht="17.25" customHeight="1">
      <c r="B30" s="1">
        <f t="shared" si="6"/>
        <v>14</v>
      </c>
      <c r="C30" s="5">
        <f t="shared" si="0"/>
        <v>7615.3165044799453</v>
      </c>
      <c r="D30" s="5">
        <f t="shared" si="1"/>
        <v>216.05322143097072</v>
      </c>
      <c r="E30" s="5">
        <f t="shared" si="2"/>
        <v>306.72864759817747</v>
      </c>
      <c r="F30" s="5">
        <f t="shared" si="7"/>
        <v>522.7818690291482</v>
      </c>
      <c r="G30" s="5">
        <f t="shared" si="3"/>
        <v>64.413015995617272</v>
      </c>
      <c r="H30" s="5">
        <f t="shared" si="4"/>
        <v>0</v>
      </c>
      <c r="I30" s="9">
        <f t="shared" si="5"/>
        <v>587.19488502476543</v>
      </c>
    </row>
    <row r="31" spans="2:9" ht="17.25" customHeight="1">
      <c r="B31" s="1">
        <f t="shared" si="6"/>
        <v>15</v>
      </c>
      <c r="C31" s="5">
        <f t="shared" si="0"/>
        <v>7390.8011985429284</v>
      </c>
      <c r="D31" s="5">
        <f t="shared" si="1"/>
        <v>224.51530593701705</v>
      </c>
      <c r="E31" s="5">
        <f t="shared" si="2"/>
        <v>298.26656309213115</v>
      </c>
      <c r="F31" s="5">
        <f t="shared" si="7"/>
        <v>522.7818690291482</v>
      </c>
      <c r="G31" s="5">
        <f t="shared" si="3"/>
        <v>62.635978249347538</v>
      </c>
      <c r="H31" s="5">
        <f t="shared" si="4"/>
        <v>0</v>
      </c>
      <c r="I31" s="9">
        <f t="shared" si="5"/>
        <v>585.41784727849574</v>
      </c>
    </row>
    <row r="32" spans="2:9" ht="17.25" customHeight="1">
      <c r="B32" s="1">
        <f t="shared" si="6"/>
        <v>16</v>
      </c>
      <c r="C32" s="5">
        <f t="shared" si="0"/>
        <v>7157.492376456712</v>
      </c>
      <c r="D32" s="5">
        <f t="shared" si="1"/>
        <v>233.30882208621688</v>
      </c>
      <c r="E32" s="5">
        <f t="shared" si="2"/>
        <v>289.47304694293132</v>
      </c>
      <c r="F32" s="5">
        <f t="shared" si="7"/>
        <v>522.7818690291482</v>
      </c>
      <c r="G32" s="5">
        <f t="shared" si="3"/>
        <v>60.789339858015573</v>
      </c>
      <c r="H32" s="5">
        <f t="shared" si="4"/>
        <v>0</v>
      </c>
      <c r="I32" s="9">
        <f t="shared" si="5"/>
        <v>583.57120888716372</v>
      </c>
    </row>
    <row r="33" spans="2:9" ht="17.25" customHeight="1">
      <c r="B33" s="1">
        <f t="shared" si="6"/>
        <v>17</v>
      </c>
      <c r="C33" s="5">
        <f t="shared" si="0"/>
        <v>6915.0456255054514</v>
      </c>
      <c r="D33" s="5">
        <f t="shared" si="1"/>
        <v>242.44675095126036</v>
      </c>
      <c r="E33" s="5">
        <f t="shared" si="2"/>
        <v>280.33511807788784</v>
      </c>
      <c r="F33" s="5">
        <f t="shared" si="7"/>
        <v>522.7818690291482</v>
      </c>
      <c r="G33" s="5">
        <f t="shared" si="3"/>
        <v>58.870374796356444</v>
      </c>
      <c r="H33" s="5">
        <f t="shared" si="4"/>
        <v>0</v>
      </c>
      <c r="I33" s="9">
        <f t="shared" si="5"/>
        <v>581.65224382550468</v>
      </c>
    </row>
    <row r="34" spans="2:9" ht="17.25" customHeight="1">
      <c r="B34" s="1">
        <f t="shared" si="6"/>
        <v>18</v>
      </c>
      <c r="C34" s="5">
        <f t="shared" si="0"/>
        <v>6663.1030434752665</v>
      </c>
      <c r="D34" s="5">
        <f t="shared" si="1"/>
        <v>251.94258203018472</v>
      </c>
      <c r="E34" s="5">
        <f t="shared" si="2"/>
        <v>270.83928699896347</v>
      </c>
      <c r="F34" s="5">
        <f t="shared" si="7"/>
        <v>522.7818690291482</v>
      </c>
      <c r="G34" s="5">
        <f t="shared" si="3"/>
        <v>56.876250269782325</v>
      </c>
      <c r="H34" s="5">
        <f t="shared" si="4"/>
        <v>0</v>
      </c>
      <c r="I34" s="9">
        <f t="shared" si="5"/>
        <v>579.6581192989305</v>
      </c>
    </row>
    <row r="35" spans="2:9" ht="17.25" customHeight="1">
      <c r="B35" s="1">
        <f t="shared" si="6"/>
        <v>19</v>
      </c>
      <c r="C35" s="5">
        <f t="shared" si="0"/>
        <v>6401.2927103155662</v>
      </c>
      <c r="D35" s="5">
        <f t="shared" si="1"/>
        <v>261.81033315970029</v>
      </c>
      <c r="E35" s="5">
        <f t="shared" si="2"/>
        <v>260.97153586944791</v>
      </c>
      <c r="F35" s="5">
        <f t="shared" si="7"/>
        <v>522.7818690291482</v>
      </c>
      <c r="G35" s="5">
        <f t="shared" si="3"/>
        <v>54.804022532584057</v>
      </c>
      <c r="H35" s="5">
        <f t="shared" si="4"/>
        <v>0</v>
      </c>
      <c r="I35" s="9">
        <f t="shared" si="5"/>
        <v>577.5858915617323</v>
      </c>
    </row>
    <row r="36" spans="2:9" ht="17.25" customHeight="1">
      <c r="B36" s="1">
        <f t="shared" si="6"/>
        <v>20</v>
      </c>
      <c r="C36" s="5">
        <f t="shared" si="0"/>
        <v>6129.228139107111</v>
      </c>
      <c r="D36" s="5">
        <f t="shared" si="1"/>
        <v>272.06457120845522</v>
      </c>
      <c r="E36" s="5">
        <f t="shared" si="2"/>
        <v>250.71729782069298</v>
      </c>
      <c r="F36" s="5">
        <f t="shared" si="7"/>
        <v>522.7818690291482</v>
      </c>
      <c r="G36" s="5">
        <f t="shared" si="3"/>
        <v>52.650632542345527</v>
      </c>
      <c r="H36" s="5">
        <f t="shared" si="4"/>
        <v>0</v>
      </c>
      <c r="I36" s="9">
        <f t="shared" si="5"/>
        <v>575.43250157149373</v>
      </c>
    </row>
    <row r="37" spans="2:9" ht="17.25" customHeight="1">
      <c r="B37" s="1">
        <f t="shared" si="6"/>
        <v>21</v>
      </c>
      <c r="C37" s="5">
        <f t="shared" si="0"/>
        <v>5846.5077055263246</v>
      </c>
      <c r="D37" s="5">
        <f t="shared" si="1"/>
        <v>282.72043358078633</v>
      </c>
      <c r="E37" s="5">
        <f t="shared" si="2"/>
        <v>240.06143544836183</v>
      </c>
      <c r="F37" s="5">
        <f t="shared" si="7"/>
        <v>522.7818690291482</v>
      </c>
      <c r="G37" s="5">
        <f t="shared" si="3"/>
        <v>50.412901444155985</v>
      </c>
      <c r="H37" s="5">
        <f t="shared" si="4"/>
        <v>0</v>
      </c>
      <c r="I37" s="9">
        <f t="shared" si="5"/>
        <v>573.19477047330417</v>
      </c>
    </row>
    <row r="38" spans="2:9" ht="17.25" customHeight="1">
      <c r="B38" s="1">
        <f t="shared" si="6"/>
        <v>22</v>
      </c>
      <c r="C38" s="5">
        <f t="shared" si="0"/>
        <v>5552.7140549636242</v>
      </c>
      <c r="D38" s="5">
        <f t="shared" si="1"/>
        <v>293.79365056270052</v>
      </c>
      <c r="E38" s="5">
        <f t="shared" si="2"/>
        <v>228.98821846644768</v>
      </c>
      <c r="F38" s="5">
        <f t="shared" si="7"/>
        <v>522.7818690291482</v>
      </c>
      <c r="G38" s="5">
        <f t="shared" si="3"/>
        <v>48.087525877954008</v>
      </c>
      <c r="H38" s="5">
        <f t="shared" si="4"/>
        <v>0</v>
      </c>
      <c r="I38" s="9">
        <f t="shared" si="5"/>
        <v>570.86939490710222</v>
      </c>
    </row>
    <row r="39" spans="2:9" ht="17.25" customHeight="1">
      <c r="B39" s="1">
        <f t="shared" si="6"/>
        <v>23</v>
      </c>
      <c r="C39" s="5">
        <f t="shared" si="0"/>
        <v>5247.4134864205516</v>
      </c>
      <c r="D39" s="5">
        <f t="shared" si="1"/>
        <v>305.30056854307293</v>
      </c>
      <c r="E39" s="5">
        <f t="shared" si="2"/>
        <v>217.48130048607527</v>
      </c>
      <c r="F39" s="5">
        <f t="shared" si="7"/>
        <v>522.7818690291482</v>
      </c>
      <c r="G39" s="5">
        <f t="shared" si="3"/>
        <v>45.671073102075802</v>
      </c>
      <c r="H39" s="5">
        <f t="shared" si="4"/>
        <v>0</v>
      </c>
      <c r="I39" s="9">
        <f t="shared" si="5"/>
        <v>568.45294213122395</v>
      </c>
    </row>
    <row r="40" spans="2:9" ht="17.25" customHeight="1">
      <c r="B40" s="1">
        <f t="shared" si="6"/>
        <v>24</v>
      </c>
      <c r="C40" s="5">
        <f t="shared" si="0"/>
        <v>4930.155312276208</v>
      </c>
      <c r="D40" s="5">
        <f t="shared" si="1"/>
        <v>317.25817414434329</v>
      </c>
      <c r="E40" s="5">
        <f t="shared" si="2"/>
        <v>205.52369488480491</v>
      </c>
      <c r="F40" s="5">
        <f t="shared" si="7"/>
        <v>522.7818690291482</v>
      </c>
      <c r="G40" s="5">
        <f t="shared" si="3"/>
        <v>43.159975925809029</v>
      </c>
      <c r="H40" s="5">
        <f t="shared" si="4"/>
        <v>0</v>
      </c>
      <c r="I40" s="9">
        <f t="shared" si="5"/>
        <v>565.94184495495722</v>
      </c>
    </row>
    <row r="41" spans="2:9" ht="17.25" customHeight="1">
      <c r="B41" s="1">
        <f t="shared" si="6"/>
        <v>25</v>
      </c>
      <c r="C41" s="5">
        <f t="shared" si="0"/>
        <v>4600.4711929778778</v>
      </c>
      <c r="D41" s="5">
        <f t="shared" si="1"/>
        <v>329.68411929833007</v>
      </c>
      <c r="E41" s="5">
        <f t="shared" si="2"/>
        <v>193.09774973081812</v>
      </c>
      <c r="F41" s="5">
        <f t="shared" si="7"/>
        <v>522.7818690291482</v>
      </c>
      <c r="G41" s="5">
        <f t="shared" si="3"/>
        <v>40.550527443471807</v>
      </c>
      <c r="H41" s="5">
        <f t="shared" si="4"/>
        <v>0</v>
      </c>
      <c r="I41" s="9">
        <f t="shared" si="5"/>
        <v>563.33239647261996</v>
      </c>
    </row>
    <row r="42" spans="2:9" ht="17.25" customHeight="1">
      <c r="B42" s="1">
        <f t="shared" si="6"/>
        <v>26</v>
      </c>
      <c r="C42" s="5">
        <f t="shared" si="0"/>
        <v>4257.8744456736968</v>
      </c>
      <c r="D42" s="5">
        <f t="shared" si="1"/>
        <v>342.59674730418135</v>
      </c>
      <c r="E42" s="5">
        <f t="shared" si="2"/>
        <v>180.18512172496685</v>
      </c>
      <c r="F42" s="5">
        <f t="shared" si="7"/>
        <v>522.7818690291482</v>
      </c>
      <c r="G42" s="5">
        <f t="shared" si="3"/>
        <v>37.838875562243039</v>
      </c>
      <c r="H42" s="5">
        <f t="shared" si="4"/>
        <v>0</v>
      </c>
      <c r="I42" s="9">
        <f t="shared" si="5"/>
        <v>560.62074459139126</v>
      </c>
    </row>
    <row r="43" spans="2:9" ht="17.25" customHeight="1">
      <c r="B43" s="1">
        <f t="shared" si="6"/>
        <v>27</v>
      </c>
      <c r="C43" s="5">
        <f t="shared" si="0"/>
        <v>3901.8593257667685</v>
      </c>
      <c r="D43" s="5">
        <f t="shared" si="1"/>
        <v>356.01511990692842</v>
      </c>
      <c r="E43" s="5">
        <f t="shared" si="2"/>
        <v>166.76674912221978</v>
      </c>
      <c r="F43" s="5">
        <f t="shared" si="7"/>
        <v>522.7818690291482</v>
      </c>
      <c r="G43" s="5">
        <f t="shared" si="3"/>
        <v>35.02101731566615</v>
      </c>
      <c r="H43" s="5">
        <f t="shared" si="4"/>
        <v>0</v>
      </c>
      <c r="I43" s="9">
        <f t="shared" si="5"/>
        <v>557.8028863448144</v>
      </c>
    </row>
    <row r="44" spans="2:9" ht="17.25" customHeight="1">
      <c r="B44" s="1">
        <f t="shared" si="6"/>
        <v>28</v>
      </c>
      <c r="C44" s="5">
        <f t="shared" si="0"/>
        <v>3531.9002803301519</v>
      </c>
      <c r="D44" s="5">
        <f t="shared" si="1"/>
        <v>369.95904543661641</v>
      </c>
      <c r="E44" s="5">
        <f t="shared" si="2"/>
        <v>152.82282359253176</v>
      </c>
      <c r="F44" s="5">
        <f t="shared" si="7"/>
        <v>522.7818690291482</v>
      </c>
      <c r="G44" s="5">
        <f t="shared" si="3"/>
        <v>32.092792954431665</v>
      </c>
      <c r="H44" s="5">
        <f t="shared" si="4"/>
        <v>0</v>
      </c>
      <c r="I44" s="9">
        <f t="shared" si="5"/>
        <v>554.87466198357981</v>
      </c>
    </row>
    <row r="45" spans="2:9" ht="17.25" customHeight="1">
      <c r="B45" s="1">
        <f t="shared" si="6"/>
        <v>29</v>
      </c>
      <c r="C45" s="5">
        <f t="shared" si="0"/>
        <v>3147.4511722806014</v>
      </c>
      <c r="D45" s="5">
        <f t="shared" si="1"/>
        <v>384.4491080495506</v>
      </c>
      <c r="E45" s="5">
        <f t="shared" si="2"/>
        <v>138.33276097959759</v>
      </c>
      <c r="F45" s="5">
        <f t="shared" si="7"/>
        <v>522.7818690291482</v>
      </c>
      <c r="G45" s="5">
        <f t="shared" si="3"/>
        <v>29.049879805715495</v>
      </c>
      <c r="H45" s="5">
        <f t="shared" si="4"/>
        <v>0</v>
      </c>
      <c r="I45" s="9">
        <f t="shared" si="5"/>
        <v>551.83174883486367</v>
      </c>
    </row>
    <row r="46" spans="2:9" ht="17.25" customHeight="1">
      <c r="B46" s="1">
        <f t="shared" si="6"/>
        <v>30</v>
      </c>
      <c r="C46" s="5">
        <f t="shared" si="0"/>
        <v>2747.9444741657767</v>
      </c>
      <c r="D46" s="5">
        <f t="shared" si="1"/>
        <v>399.50669811482464</v>
      </c>
      <c r="E46" s="5">
        <f t="shared" si="2"/>
        <v>123.27517091432354</v>
      </c>
      <c r="F46" s="5">
        <f t="shared" si="7"/>
        <v>522.7818690291482</v>
      </c>
      <c r="G46" s="5">
        <f t="shared" si="3"/>
        <v>25.88778589200794</v>
      </c>
      <c r="H46" s="5">
        <f t="shared" si="4"/>
        <v>0</v>
      </c>
      <c r="I46" s="9">
        <f t="shared" si="5"/>
        <v>548.66965492115617</v>
      </c>
    </row>
    <row r="47" spans="2:9" ht="17.25" customHeight="1">
      <c r="B47" s="1">
        <f t="shared" si="6"/>
        <v>31</v>
      </c>
      <c r="C47" s="5">
        <f t="shared" si="0"/>
        <v>2332.7904303747882</v>
      </c>
      <c r="D47" s="5">
        <f t="shared" si="1"/>
        <v>415.15404379098862</v>
      </c>
      <c r="E47" s="5">
        <f t="shared" si="2"/>
        <v>107.62782523815957</v>
      </c>
      <c r="F47" s="5">
        <f t="shared" si="7"/>
        <v>522.7818690291482</v>
      </c>
      <c r="G47" s="5">
        <f t="shared" si="3"/>
        <v>22.60184330001351</v>
      </c>
      <c r="H47" s="5">
        <f t="shared" si="4"/>
        <v>0</v>
      </c>
      <c r="I47" s="9">
        <f t="shared" si="5"/>
        <v>545.38371232916165</v>
      </c>
    </row>
    <row r="48" spans="2:9" ht="17.25" customHeight="1">
      <c r="B48" s="1">
        <f t="shared" si="6"/>
        <v>32</v>
      </c>
      <c r="C48" s="5">
        <f t="shared" si="0"/>
        <v>1901.3761865353192</v>
      </c>
      <c r="D48" s="5">
        <f t="shared" si="1"/>
        <v>431.41424383946901</v>
      </c>
      <c r="E48" s="5">
        <f t="shared" si="2"/>
        <v>91.367625189679188</v>
      </c>
      <c r="F48" s="5">
        <f t="shared" si="7"/>
        <v>522.7818690291482</v>
      </c>
      <c r="G48" s="5">
        <f t="shared" si="3"/>
        <v>19.187201289832629</v>
      </c>
      <c r="H48" s="5">
        <f t="shared" si="4"/>
        <v>0</v>
      </c>
      <c r="I48" s="9">
        <f t="shared" si="5"/>
        <v>541.96907031898081</v>
      </c>
    </row>
    <row r="49" spans="2:9" ht="17.25" customHeight="1">
      <c r="B49" s="1">
        <f t="shared" si="6"/>
        <v>33</v>
      </c>
      <c r="C49" s="5">
        <f t="shared" ref="C49:C76" si="8">IF($D$6&gt;=B49,C48-D49,"")</f>
        <v>1453.0648848121377</v>
      </c>
      <c r="D49" s="5">
        <f t="shared" ref="D49:D76" si="9">IF($D$6&gt;=B49,F49-E49,"")</f>
        <v>448.31130172318154</v>
      </c>
      <c r="E49" s="5">
        <f t="shared" ref="E49:E76" si="10">IF($D$6&gt;=B49,C48*$D$13,"")</f>
        <v>74.470567305966654</v>
      </c>
      <c r="F49" s="5">
        <f t="shared" ref="F49:F76" si="11">IF($D$6&gt;=B49,PMT($D$13,$D$6,-$D$7),"")</f>
        <v>522.7818690291482</v>
      </c>
      <c r="G49" s="5">
        <f t="shared" ref="G49:G76" si="12">IF($D$6&gt;=B49,E49*$D$9,"")</f>
        <v>15.638819134252996</v>
      </c>
      <c r="H49" s="5">
        <f t="shared" ref="H49:H76" si="13">IF($D$6&gt;=B49,C48*$D$10,"")</f>
        <v>0</v>
      </c>
      <c r="I49" s="9">
        <f t="shared" ref="I49:I76" si="14">IF($D$6&gt;=B49,SUM(F49:H49),"")</f>
        <v>538.42068816340122</v>
      </c>
    </row>
    <row r="50" spans="2:9" ht="17.25" customHeight="1">
      <c r="B50" s="1">
        <f t="shared" ref="B50:B76" si="15">IF($D$6&gt;B49,B49+1,"")</f>
        <v>34</v>
      </c>
      <c r="C50" s="5">
        <f t="shared" si="8"/>
        <v>987.19472377146485</v>
      </c>
      <c r="D50" s="5">
        <f t="shared" si="9"/>
        <v>465.87016104067283</v>
      </c>
      <c r="E50" s="5">
        <f t="shared" si="10"/>
        <v>56.911707988475385</v>
      </c>
      <c r="F50" s="5">
        <f t="shared" si="11"/>
        <v>522.7818690291482</v>
      </c>
      <c r="G50" s="5">
        <f t="shared" si="12"/>
        <v>11.951458677579831</v>
      </c>
      <c r="H50" s="5">
        <f t="shared" si="13"/>
        <v>0</v>
      </c>
      <c r="I50" s="9">
        <f t="shared" si="14"/>
        <v>534.73332770672801</v>
      </c>
    </row>
    <row r="51" spans="2:9" ht="17.25" customHeight="1">
      <c r="B51" s="1">
        <f t="shared" si="15"/>
        <v>35</v>
      </c>
      <c r="C51" s="5">
        <f t="shared" si="8"/>
        <v>503.07798142336571</v>
      </c>
      <c r="D51" s="5">
        <f t="shared" si="9"/>
        <v>484.11674234809914</v>
      </c>
      <c r="E51" s="5">
        <f t="shared" si="10"/>
        <v>38.665126681049038</v>
      </c>
      <c r="F51" s="5">
        <f t="shared" si="11"/>
        <v>522.7818690291482</v>
      </c>
      <c r="G51" s="5">
        <f t="shared" si="12"/>
        <v>8.1196766030202969</v>
      </c>
      <c r="H51" s="5">
        <f t="shared" si="13"/>
        <v>0</v>
      </c>
      <c r="I51" s="9">
        <f t="shared" si="14"/>
        <v>530.90154563216845</v>
      </c>
    </row>
    <row r="52" spans="2:9" ht="17.25" customHeight="1">
      <c r="B52" s="1">
        <f t="shared" si="15"/>
        <v>36</v>
      </c>
      <c r="C52" s="5">
        <f t="shared" si="8"/>
        <v>-3.3992364478763193E-11</v>
      </c>
      <c r="D52" s="5">
        <f t="shared" si="9"/>
        <v>503.07798142339971</v>
      </c>
      <c r="E52" s="5">
        <f t="shared" si="10"/>
        <v>19.703887605748488</v>
      </c>
      <c r="F52" s="5">
        <f t="shared" si="11"/>
        <v>522.7818690291482</v>
      </c>
      <c r="G52" s="5">
        <f t="shared" si="12"/>
        <v>4.1378163972071826</v>
      </c>
      <c r="H52" s="5">
        <f t="shared" si="13"/>
        <v>0</v>
      </c>
      <c r="I52" s="9">
        <f t="shared" si="14"/>
        <v>526.91968542635539</v>
      </c>
    </row>
    <row r="53" spans="2:9" ht="17.25" customHeight="1">
      <c r="B53" s="1" t="str">
        <f t="shared" si="15"/>
        <v/>
      </c>
      <c r="C53" s="5" t="str">
        <f t="shared" si="8"/>
        <v/>
      </c>
      <c r="D53" s="5" t="str">
        <f t="shared" si="9"/>
        <v/>
      </c>
      <c r="E53" s="5" t="str">
        <f t="shared" si="10"/>
        <v/>
      </c>
      <c r="F53" s="5" t="str">
        <f t="shared" si="11"/>
        <v/>
      </c>
      <c r="G53" s="5" t="str">
        <f t="shared" si="12"/>
        <v/>
      </c>
      <c r="H53" s="5" t="str">
        <f t="shared" si="13"/>
        <v/>
      </c>
      <c r="I53" s="9" t="str">
        <f t="shared" si="14"/>
        <v/>
      </c>
    </row>
    <row r="54" spans="2:9" ht="17.25" customHeight="1">
      <c r="B54" s="1" t="str">
        <f t="shared" si="15"/>
        <v/>
      </c>
      <c r="C54" s="5" t="str">
        <f t="shared" si="8"/>
        <v/>
      </c>
      <c r="D54" s="5" t="str">
        <f t="shared" si="9"/>
        <v/>
      </c>
      <c r="E54" s="5" t="str">
        <f t="shared" si="10"/>
        <v/>
      </c>
      <c r="F54" s="5" t="str">
        <f t="shared" si="11"/>
        <v/>
      </c>
      <c r="G54" s="5" t="str">
        <f t="shared" si="12"/>
        <v/>
      </c>
      <c r="H54" s="5" t="str">
        <f t="shared" si="13"/>
        <v/>
      </c>
      <c r="I54" s="9" t="str">
        <f t="shared" si="14"/>
        <v/>
      </c>
    </row>
    <row r="55" spans="2:9" ht="17.25" customHeight="1">
      <c r="B55" s="1" t="str">
        <f t="shared" si="15"/>
        <v/>
      </c>
      <c r="C55" s="5" t="str">
        <f t="shared" si="8"/>
        <v/>
      </c>
      <c r="D55" s="5" t="str">
        <f t="shared" si="9"/>
        <v/>
      </c>
      <c r="E55" s="5" t="str">
        <f t="shared" si="10"/>
        <v/>
      </c>
      <c r="F55" s="5" t="str">
        <f t="shared" si="11"/>
        <v/>
      </c>
      <c r="G55" s="5" t="str">
        <f t="shared" si="12"/>
        <v/>
      </c>
      <c r="H55" s="5" t="str">
        <f t="shared" si="13"/>
        <v/>
      </c>
      <c r="I55" s="9" t="str">
        <f t="shared" si="14"/>
        <v/>
      </c>
    </row>
    <row r="56" spans="2:9" ht="17.25" customHeight="1">
      <c r="B56" s="1" t="str">
        <f t="shared" si="15"/>
        <v/>
      </c>
      <c r="C56" s="5" t="str">
        <f t="shared" si="8"/>
        <v/>
      </c>
      <c r="D56" s="5" t="str">
        <f t="shared" si="9"/>
        <v/>
      </c>
      <c r="E56" s="5" t="str">
        <f t="shared" si="10"/>
        <v/>
      </c>
      <c r="F56" s="5" t="str">
        <f t="shared" si="11"/>
        <v/>
      </c>
      <c r="G56" s="5" t="str">
        <f t="shared" si="12"/>
        <v/>
      </c>
      <c r="H56" s="5" t="str">
        <f t="shared" si="13"/>
        <v/>
      </c>
      <c r="I56" s="9" t="str">
        <f t="shared" si="14"/>
        <v/>
      </c>
    </row>
    <row r="57" spans="2:9" ht="17.25" customHeight="1">
      <c r="B57" s="1" t="str">
        <f t="shared" si="15"/>
        <v/>
      </c>
      <c r="C57" s="5" t="str">
        <f t="shared" si="8"/>
        <v/>
      </c>
      <c r="D57" s="5" t="str">
        <f t="shared" si="9"/>
        <v/>
      </c>
      <c r="E57" s="5" t="str">
        <f t="shared" si="10"/>
        <v/>
      </c>
      <c r="F57" s="5" t="str">
        <f t="shared" si="11"/>
        <v/>
      </c>
      <c r="G57" s="5" t="str">
        <f t="shared" si="12"/>
        <v/>
      </c>
      <c r="H57" s="5" t="str">
        <f t="shared" si="13"/>
        <v/>
      </c>
      <c r="I57" s="9" t="str">
        <f t="shared" si="14"/>
        <v/>
      </c>
    </row>
    <row r="58" spans="2:9" ht="17.25" customHeight="1">
      <c r="B58" s="1" t="str">
        <f t="shared" si="15"/>
        <v/>
      </c>
      <c r="C58" s="5" t="str">
        <f t="shared" si="8"/>
        <v/>
      </c>
      <c r="D58" s="5" t="str">
        <f t="shared" si="9"/>
        <v/>
      </c>
      <c r="E58" s="5" t="str">
        <f t="shared" si="10"/>
        <v/>
      </c>
      <c r="F58" s="5" t="str">
        <f t="shared" si="11"/>
        <v/>
      </c>
      <c r="G58" s="5" t="str">
        <f t="shared" si="12"/>
        <v/>
      </c>
      <c r="H58" s="5" t="str">
        <f t="shared" si="13"/>
        <v/>
      </c>
      <c r="I58" s="9" t="str">
        <f t="shared" si="14"/>
        <v/>
      </c>
    </row>
    <row r="59" spans="2:9" ht="17.25" customHeight="1">
      <c r="B59" s="1" t="str">
        <f t="shared" si="15"/>
        <v/>
      </c>
      <c r="C59" s="5" t="str">
        <f t="shared" si="8"/>
        <v/>
      </c>
      <c r="D59" s="5" t="str">
        <f t="shared" si="9"/>
        <v/>
      </c>
      <c r="E59" s="5" t="str">
        <f t="shared" si="10"/>
        <v/>
      </c>
      <c r="F59" s="5" t="str">
        <f t="shared" si="11"/>
        <v/>
      </c>
      <c r="G59" s="5" t="str">
        <f t="shared" si="12"/>
        <v/>
      </c>
      <c r="H59" s="5" t="str">
        <f t="shared" si="13"/>
        <v/>
      </c>
      <c r="I59" s="9" t="str">
        <f t="shared" si="14"/>
        <v/>
      </c>
    </row>
    <row r="60" spans="2:9" ht="17.25" customHeight="1">
      <c r="B60" s="1" t="str">
        <f t="shared" si="15"/>
        <v/>
      </c>
      <c r="C60" s="5" t="str">
        <f t="shared" si="8"/>
        <v/>
      </c>
      <c r="D60" s="5" t="str">
        <f t="shared" si="9"/>
        <v/>
      </c>
      <c r="E60" s="5" t="str">
        <f t="shared" si="10"/>
        <v/>
      </c>
      <c r="F60" s="5" t="str">
        <f t="shared" si="11"/>
        <v/>
      </c>
      <c r="G60" s="5" t="str">
        <f t="shared" si="12"/>
        <v/>
      </c>
      <c r="H60" s="5" t="str">
        <f t="shared" si="13"/>
        <v/>
      </c>
      <c r="I60" s="9" t="str">
        <f t="shared" si="14"/>
        <v/>
      </c>
    </row>
    <row r="61" spans="2:9" ht="17.25" customHeight="1">
      <c r="B61" s="1" t="str">
        <f t="shared" si="15"/>
        <v/>
      </c>
      <c r="C61" s="5" t="str">
        <f t="shared" si="8"/>
        <v/>
      </c>
      <c r="D61" s="5" t="str">
        <f t="shared" si="9"/>
        <v/>
      </c>
      <c r="E61" s="5" t="str">
        <f t="shared" si="10"/>
        <v/>
      </c>
      <c r="F61" s="5" t="str">
        <f t="shared" si="11"/>
        <v/>
      </c>
      <c r="G61" s="5" t="str">
        <f t="shared" si="12"/>
        <v/>
      </c>
      <c r="H61" s="5" t="str">
        <f t="shared" si="13"/>
        <v/>
      </c>
      <c r="I61" s="9" t="str">
        <f t="shared" si="14"/>
        <v/>
      </c>
    </row>
    <row r="62" spans="2:9" ht="17.25" customHeight="1">
      <c r="B62" s="1" t="str">
        <f t="shared" si="15"/>
        <v/>
      </c>
      <c r="C62" s="5" t="str">
        <f t="shared" si="8"/>
        <v/>
      </c>
      <c r="D62" s="5" t="str">
        <f t="shared" si="9"/>
        <v/>
      </c>
      <c r="E62" s="5" t="str">
        <f t="shared" si="10"/>
        <v/>
      </c>
      <c r="F62" s="5" t="str">
        <f t="shared" si="11"/>
        <v/>
      </c>
      <c r="G62" s="5" t="str">
        <f t="shared" si="12"/>
        <v/>
      </c>
      <c r="H62" s="5" t="str">
        <f t="shared" si="13"/>
        <v/>
      </c>
      <c r="I62" s="9" t="str">
        <f t="shared" si="14"/>
        <v/>
      </c>
    </row>
    <row r="63" spans="2:9" ht="17.25" customHeight="1">
      <c r="B63" s="1" t="str">
        <f t="shared" si="15"/>
        <v/>
      </c>
      <c r="C63" s="5" t="str">
        <f t="shared" si="8"/>
        <v/>
      </c>
      <c r="D63" s="5" t="str">
        <f t="shared" si="9"/>
        <v/>
      </c>
      <c r="E63" s="5" t="str">
        <f t="shared" si="10"/>
        <v/>
      </c>
      <c r="F63" s="5" t="str">
        <f t="shared" si="11"/>
        <v/>
      </c>
      <c r="G63" s="5" t="str">
        <f t="shared" si="12"/>
        <v/>
      </c>
      <c r="H63" s="5" t="str">
        <f t="shared" si="13"/>
        <v/>
      </c>
      <c r="I63" s="9" t="str">
        <f t="shared" si="14"/>
        <v/>
      </c>
    </row>
    <row r="64" spans="2:9" ht="17.25" customHeight="1">
      <c r="B64" s="1" t="str">
        <f t="shared" si="15"/>
        <v/>
      </c>
      <c r="C64" s="5" t="str">
        <f t="shared" si="8"/>
        <v/>
      </c>
      <c r="D64" s="5" t="str">
        <f t="shared" si="9"/>
        <v/>
      </c>
      <c r="E64" s="5" t="str">
        <f t="shared" si="10"/>
        <v/>
      </c>
      <c r="F64" s="5" t="str">
        <f t="shared" si="11"/>
        <v/>
      </c>
      <c r="G64" s="5" t="str">
        <f t="shared" si="12"/>
        <v/>
      </c>
      <c r="H64" s="5" t="str">
        <f t="shared" si="13"/>
        <v/>
      </c>
      <c r="I64" s="9" t="str">
        <f t="shared" si="14"/>
        <v/>
      </c>
    </row>
    <row r="65" spans="2:9" ht="17.25" customHeight="1">
      <c r="B65" s="1" t="str">
        <f t="shared" si="15"/>
        <v/>
      </c>
      <c r="C65" s="5" t="str">
        <f t="shared" si="8"/>
        <v/>
      </c>
      <c r="D65" s="5" t="str">
        <f t="shared" si="9"/>
        <v/>
      </c>
      <c r="E65" s="5" t="str">
        <f t="shared" si="10"/>
        <v/>
      </c>
      <c r="F65" s="5" t="str">
        <f t="shared" si="11"/>
        <v/>
      </c>
      <c r="G65" s="5" t="str">
        <f t="shared" si="12"/>
        <v/>
      </c>
      <c r="H65" s="5" t="str">
        <f t="shared" si="13"/>
        <v/>
      </c>
      <c r="I65" s="9" t="str">
        <f t="shared" si="14"/>
        <v/>
      </c>
    </row>
    <row r="66" spans="2:9" ht="17.25" customHeight="1">
      <c r="B66" s="1" t="str">
        <f t="shared" si="15"/>
        <v/>
      </c>
      <c r="C66" s="5" t="str">
        <f t="shared" si="8"/>
        <v/>
      </c>
      <c r="D66" s="5" t="str">
        <f t="shared" si="9"/>
        <v/>
      </c>
      <c r="E66" s="5" t="str">
        <f t="shared" si="10"/>
        <v/>
      </c>
      <c r="F66" s="5" t="str">
        <f t="shared" si="11"/>
        <v/>
      </c>
      <c r="G66" s="5" t="str">
        <f t="shared" si="12"/>
        <v/>
      </c>
      <c r="H66" s="5" t="str">
        <f t="shared" si="13"/>
        <v/>
      </c>
      <c r="I66" s="9" t="str">
        <f t="shared" si="14"/>
        <v/>
      </c>
    </row>
    <row r="67" spans="2:9" ht="17.25" customHeight="1">
      <c r="B67" s="1" t="str">
        <f t="shared" si="15"/>
        <v/>
      </c>
      <c r="C67" s="5" t="str">
        <f t="shared" si="8"/>
        <v/>
      </c>
      <c r="D67" s="5" t="str">
        <f t="shared" si="9"/>
        <v/>
      </c>
      <c r="E67" s="5" t="str">
        <f t="shared" si="10"/>
        <v/>
      </c>
      <c r="F67" s="5" t="str">
        <f t="shared" si="11"/>
        <v/>
      </c>
      <c r="G67" s="5" t="str">
        <f t="shared" si="12"/>
        <v/>
      </c>
      <c r="H67" s="5" t="str">
        <f t="shared" si="13"/>
        <v/>
      </c>
      <c r="I67" s="9" t="str">
        <f t="shared" si="14"/>
        <v/>
      </c>
    </row>
    <row r="68" spans="2:9" ht="17.25" customHeight="1">
      <c r="B68" s="1" t="str">
        <f t="shared" si="15"/>
        <v/>
      </c>
      <c r="C68" s="5" t="str">
        <f t="shared" si="8"/>
        <v/>
      </c>
      <c r="D68" s="5" t="str">
        <f t="shared" si="9"/>
        <v/>
      </c>
      <c r="E68" s="5" t="str">
        <f t="shared" si="10"/>
        <v/>
      </c>
      <c r="F68" s="5" t="str">
        <f t="shared" si="11"/>
        <v/>
      </c>
      <c r="G68" s="5" t="str">
        <f t="shared" si="12"/>
        <v/>
      </c>
      <c r="H68" s="5" t="str">
        <f t="shared" si="13"/>
        <v/>
      </c>
      <c r="I68" s="9" t="str">
        <f t="shared" si="14"/>
        <v/>
      </c>
    </row>
    <row r="69" spans="2:9" ht="17.25" customHeight="1">
      <c r="B69" s="1" t="str">
        <f t="shared" si="15"/>
        <v/>
      </c>
      <c r="C69" s="5" t="str">
        <f t="shared" si="8"/>
        <v/>
      </c>
      <c r="D69" s="5" t="str">
        <f t="shared" si="9"/>
        <v/>
      </c>
      <c r="E69" s="5" t="str">
        <f t="shared" si="10"/>
        <v/>
      </c>
      <c r="F69" s="5" t="str">
        <f t="shared" si="11"/>
        <v/>
      </c>
      <c r="G69" s="5" t="str">
        <f t="shared" si="12"/>
        <v/>
      </c>
      <c r="H69" s="5" t="str">
        <f t="shared" si="13"/>
        <v/>
      </c>
      <c r="I69" s="9" t="str">
        <f t="shared" si="14"/>
        <v/>
      </c>
    </row>
    <row r="70" spans="2:9" ht="17.25" customHeight="1">
      <c r="B70" s="1" t="str">
        <f t="shared" si="15"/>
        <v/>
      </c>
      <c r="C70" s="5" t="str">
        <f t="shared" si="8"/>
        <v/>
      </c>
      <c r="D70" s="5" t="str">
        <f t="shared" si="9"/>
        <v/>
      </c>
      <c r="E70" s="5" t="str">
        <f t="shared" si="10"/>
        <v/>
      </c>
      <c r="F70" s="5" t="str">
        <f t="shared" si="11"/>
        <v/>
      </c>
      <c r="G70" s="5" t="str">
        <f t="shared" si="12"/>
        <v/>
      </c>
      <c r="H70" s="5" t="str">
        <f t="shared" si="13"/>
        <v/>
      </c>
      <c r="I70" s="9" t="str">
        <f t="shared" si="14"/>
        <v/>
      </c>
    </row>
    <row r="71" spans="2:9" ht="17.25" customHeight="1">
      <c r="B71" s="1" t="str">
        <f t="shared" si="15"/>
        <v/>
      </c>
      <c r="C71" s="5" t="str">
        <f t="shared" si="8"/>
        <v/>
      </c>
      <c r="D71" s="5" t="str">
        <f t="shared" si="9"/>
        <v/>
      </c>
      <c r="E71" s="5" t="str">
        <f t="shared" si="10"/>
        <v/>
      </c>
      <c r="F71" s="5" t="str">
        <f t="shared" si="11"/>
        <v/>
      </c>
      <c r="G71" s="5" t="str">
        <f t="shared" si="12"/>
        <v/>
      </c>
      <c r="H71" s="5" t="str">
        <f t="shared" si="13"/>
        <v/>
      </c>
      <c r="I71" s="9" t="str">
        <f t="shared" si="14"/>
        <v/>
      </c>
    </row>
    <row r="72" spans="2:9" ht="17.25" customHeight="1">
      <c r="B72" s="1" t="str">
        <f t="shared" si="15"/>
        <v/>
      </c>
      <c r="C72" s="5" t="str">
        <f t="shared" si="8"/>
        <v/>
      </c>
      <c r="D72" s="5" t="str">
        <f t="shared" si="9"/>
        <v/>
      </c>
      <c r="E72" s="5" t="str">
        <f t="shared" si="10"/>
        <v/>
      </c>
      <c r="F72" s="5" t="str">
        <f t="shared" si="11"/>
        <v/>
      </c>
      <c r="G72" s="5" t="str">
        <f t="shared" si="12"/>
        <v/>
      </c>
      <c r="H72" s="5" t="str">
        <f t="shared" si="13"/>
        <v/>
      </c>
      <c r="I72" s="9" t="str">
        <f t="shared" si="14"/>
        <v/>
      </c>
    </row>
    <row r="73" spans="2:9" ht="17.25" customHeight="1">
      <c r="B73" s="1" t="str">
        <f t="shared" si="15"/>
        <v/>
      </c>
      <c r="C73" s="5" t="str">
        <f t="shared" si="8"/>
        <v/>
      </c>
      <c r="D73" s="5" t="str">
        <f t="shared" si="9"/>
        <v/>
      </c>
      <c r="E73" s="5" t="str">
        <f t="shared" si="10"/>
        <v/>
      </c>
      <c r="F73" s="5" t="str">
        <f t="shared" si="11"/>
        <v/>
      </c>
      <c r="G73" s="5" t="str">
        <f t="shared" si="12"/>
        <v/>
      </c>
      <c r="H73" s="5" t="str">
        <f t="shared" si="13"/>
        <v/>
      </c>
      <c r="I73" s="9" t="str">
        <f t="shared" si="14"/>
        <v/>
      </c>
    </row>
    <row r="74" spans="2:9" ht="17.25" customHeight="1">
      <c r="B74" s="1" t="str">
        <f t="shared" si="15"/>
        <v/>
      </c>
      <c r="C74" s="5" t="str">
        <f t="shared" si="8"/>
        <v/>
      </c>
      <c r="D74" s="5" t="str">
        <f t="shared" si="9"/>
        <v/>
      </c>
      <c r="E74" s="5" t="str">
        <f t="shared" si="10"/>
        <v/>
      </c>
      <c r="F74" s="5" t="str">
        <f t="shared" si="11"/>
        <v/>
      </c>
      <c r="G74" s="5" t="str">
        <f t="shared" si="12"/>
        <v/>
      </c>
      <c r="H74" s="5" t="str">
        <f t="shared" si="13"/>
        <v/>
      </c>
      <c r="I74" s="9" t="str">
        <f t="shared" si="14"/>
        <v/>
      </c>
    </row>
    <row r="75" spans="2:9" ht="17.25" customHeight="1">
      <c r="B75" s="1" t="str">
        <f t="shared" si="15"/>
        <v/>
      </c>
      <c r="C75" s="5" t="str">
        <f t="shared" si="8"/>
        <v/>
      </c>
      <c r="D75" s="5" t="str">
        <f t="shared" si="9"/>
        <v/>
      </c>
      <c r="E75" s="5" t="str">
        <f t="shared" si="10"/>
        <v/>
      </c>
      <c r="F75" s="5" t="str">
        <f t="shared" si="11"/>
        <v/>
      </c>
      <c r="G75" s="5" t="str">
        <f t="shared" si="12"/>
        <v/>
      </c>
      <c r="H75" s="5" t="str">
        <f t="shared" si="13"/>
        <v/>
      </c>
      <c r="I75" s="9" t="str">
        <f t="shared" si="14"/>
        <v/>
      </c>
    </row>
    <row r="76" spans="2:9" ht="17.25" customHeight="1" thickBot="1">
      <c r="B76" s="1" t="str">
        <f t="shared" si="15"/>
        <v/>
      </c>
      <c r="C76" s="5" t="str">
        <f t="shared" si="8"/>
        <v/>
      </c>
      <c r="D76" s="5" t="str">
        <f t="shared" si="9"/>
        <v/>
      </c>
      <c r="E76" s="5" t="str">
        <f t="shared" si="10"/>
        <v/>
      </c>
      <c r="F76" s="5" t="str">
        <f t="shared" si="11"/>
        <v/>
      </c>
      <c r="G76" s="5" t="str">
        <f t="shared" si="12"/>
        <v/>
      </c>
      <c r="H76" s="5" t="str">
        <f t="shared" si="13"/>
        <v/>
      </c>
      <c r="I76" s="9" t="str">
        <f t="shared" si="14"/>
        <v/>
      </c>
    </row>
    <row r="77" spans="2:9" ht="26.25" customHeight="1" thickBot="1">
      <c r="C77" s="6" t="s">
        <v>0</v>
      </c>
      <c r="D77" s="7">
        <f>SUM(D17:D76)</f>
        <v>10000.000000000036</v>
      </c>
      <c r="E77" s="7">
        <f t="shared" ref="E77:I77" si="16">SUM(E17:E76)</f>
        <v>8820.1472850492992</v>
      </c>
      <c r="F77" s="7">
        <f t="shared" si="16"/>
        <v>18820.147285049334</v>
      </c>
      <c r="G77" s="7">
        <f t="shared" si="16"/>
        <v>1852.2309298603525</v>
      </c>
      <c r="H77" s="7">
        <f t="shared" si="16"/>
        <v>0</v>
      </c>
      <c r="I77" s="8">
        <f t="shared" si="16"/>
        <v>20672.378214909688</v>
      </c>
    </row>
    <row r="78" spans="2:9" ht="6" customHeight="1">
      <c r="I78" s="16"/>
    </row>
    <row r="79" spans="2:9" ht="17.25" customHeight="1">
      <c r="I79" s="17"/>
    </row>
    <row r="80" spans="2:9" ht="17.25" customHeight="1"/>
    <row r="81" ht="17.25" customHeight="1"/>
    <row r="82" ht="17.25" customHeight="1"/>
    <row r="83" ht="17.25" customHeight="1"/>
    <row r="84" ht="17.25" customHeight="1"/>
    <row r="85" ht="17.25" customHeight="1"/>
    <row r="86" ht="17.25" customHeight="1"/>
    <row r="87" ht="17.25" customHeight="1"/>
    <row r="88" ht="17.25" customHeight="1"/>
    <row r="89" ht="17.25" customHeight="1"/>
  </sheetData>
  <mergeCells count="8">
    <mergeCell ref="B2:H2"/>
    <mergeCell ref="G11:I11"/>
    <mergeCell ref="G9:H9"/>
    <mergeCell ref="B4:I4"/>
    <mergeCell ref="G6:H6"/>
    <mergeCell ref="G7:H7"/>
    <mergeCell ref="G8:H8"/>
    <mergeCell ref="G10:H10"/>
  </mergeCells>
  <hyperlinks>
    <hyperlink ref="B2" r:id="rId1"/>
  </hyperlinks>
  <pageMargins left="0.7" right="0.7" top="0.75" bottom="0.75" header="0.3" footer="0.3"/>
  <pageSetup paperSize="9" orientation="portrait" horizontalDpi="0" verticalDpi="0" r:id="rId2"/>
  <drawing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>
  <dimension ref="B1:I91"/>
  <sheetViews>
    <sheetView workbookViewId="0">
      <selection activeCell="E13" sqref="E13"/>
    </sheetView>
  </sheetViews>
  <sheetFormatPr baseColWidth="10" defaultRowHeight="12.75"/>
  <cols>
    <col min="1" max="1" width="0.85546875" style="1" customWidth="1"/>
    <col min="2" max="2" width="5" style="1" bestFit="1" customWidth="1"/>
    <col min="3" max="3" width="21.5703125" style="1" bestFit="1" customWidth="1"/>
    <col min="4" max="5" width="10.7109375" style="1" bestFit="1" customWidth="1"/>
    <col min="6" max="6" width="11.140625" style="1" bestFit="1" customWidth="1"/>
    <col min="7" max="7" width="10.85546875" style="1" bestFit="1" customWidth="1"/>
    <col min="8" max="8" width="15.140625" style="1" bestFit="1" customWidth="1"/>
    <col min="9" max="9" width="13" style="1" bestFit="1" customWidth="1"/>
    <col min="10" max="10" width="0.85546875" style="1" customWidth="1"/>
    <col min="11" max="16384" width="11.42578125" style="1"/>
  </cols>
  <sheetData>
    <row r="1" spans="2:9" s="25" customFormat="1" ht="15.75" thickBot="1"/>
    <row r="2" spans="2:9" s="26" customFormat="1" ht="34.5" thickBot="1">
      <c r="B2" s="27" t="s">
        <v>25</v>
      </c>
      <c r="C2" s="28"/>
      <c r="D2" s="28"/>
      <c r="E2" s="28"/>
      <c r="F2" s="28"/>
      <c r="G2" s="28"/>
      <c r="H2" s="29"/>
    </row>
    <row r="3" spans="2:9" ht="13.5" thickBot="1"/>
    <row r="4" spans="2:9" ht="13.5" thickBot="1">
      <c r="B4" s="34" t="s">
        <v>16</v>
      </c>
      <c r="C4" s="35"/>
      <c r="D4" s="35"/>
      <c r="E4" s="35"/>
      <c r="F4" s="35"/>
      <c r="G4" s="35"/>
      <c r="H4" s="35"/>
      <c r="I4" s="36"/>
    </row>
    <row r="6" spans="2:9">
      <c r="C6" s="24" t="s">
        <v>2</v>
      </c>
      <c r="D6" s="11">
        <v>72</v>
      </c>
      <c r="G6" s="33" t="s">
        <v>17</v>
      </c>
      <c r="H6" s="33"/>
      <c r="I6" s="14">
        <v>0.25</v>
      </c>
    </row>
    <row r="7" spans="2:9">
      <c r="C7" s="24" t="s">
        <v>3</v>
      </c>
      <c r="D7" s="12">
        <v>1000</v>
      </c>
      <c r="G7" s="33" t="s">
        <v>18</v>
      </c>
      <c r="H7" s="33"/>
      <c r="I7" s="14">
        <f>((1+I6)^(1/12))-1</f>
        <v>1.8769265121506118E-2</v>
      </c>
    </row>
    <row r="8" spans="2:9">
      <c r="C8" s="24" t="s">
        <v>4</v>
      </c>
      <c r="D8" s="13">
        <v>0</v>
      </c>
      <c r="G8" s="33" t="s">
        <v>21</v>
      </c>
      <c r="H8" s="33"/>
      <c r="I8" s="15">
        <f>NPV(I7,I17:I76)</f>
        <v>1575.4746085112445</v>
      </c>
    </row>
    <row r="9" spans="2:9">
      <c r="C9" s="24" t="s">
        <v>5</v>
      </c>
      <c r="D9" s="13">
        <v>0.21</v>
      </c>
      <c r="G9" s="33" t="s">
        <v>22</v>
      </c>
      <c r="H9" s="33"/>
      <c r="I9" s="15">
        <f>I89</f>
        <v>2616.6440599714115</v>
      </c>
    </row>
    <row r="10" spans="2:9" ht="13.5" thickBot="1">
      <c r="C10" s="24" t="s">
        <v>13</v>
      </c>
      <c r="D10" s="13">
        <v>0</v>
      </c>
      <c r="G10" s="33" t="s">
        <v>19</v>
      </c>
      <c r="H10" s="33"/>
      <c r="I10" s="15">
        <f>D7*(1-D8)</f>
        <v>1000</v>
      </c>
    </row>
    <row r="11" spans="2:9" ht="13.5" thickBot="1">
      <c r="G11" s="30" t="s">
        <v>20</v>
      </c>
      <c r="H11" s="31"/>
      <c r="I11" s="32"/>
    </row>
    <row r="12" spans="2:9">
      <c r="C12" s="2" t="s">
        <v>6</v>
      </c>
      <c r="D12" s="2" t="s">
        <v>7</v>
      </c>
      <c r="E12" s="2" t="s">
        <v>8</v>
      </c>
      <c r="H12" s="1" t="s">
        <v>23</v>
      </c>
      <c r="I12" s="16">
        <f>IRR(I16:I76)</f>
        <v>4.0141436775976834E-2</v>
      </c>
    </row>
    <row r="13" spans="2:9">
      <c r="C13" s="3">
        <v>0.42099999999999999</v>
      </c>
      <c r="D13" s="3">
        <f>C13/365*30</f>
        <v>3.4602739726027398E-2</v>
      </c>
      <c r="E13" s="3">
        <f>((1+D13)^(365/30))-1</f>
        <v>0.5126754557652442</v>
      </c>
      <c r="H13" s="22" t="s">
        <v>24</v>
      </c>
      <c r="I13" s="23">
        <f>((1+I12)^12)-1</f>
        <v>0.60364699882434802</v>
      </c>
    </row>
    <row r="14" spans="2:9" ht="13.5" thickBot="1"/>
    <row r="15" spans="2:9" s="4" customFormat="1" ht="13.5" thickBot="1">
      <c r="B15" s="19" t="s">
        <v>15</v>
      </c>
      <c r="C15" s="20" t="s">
        <v>1</v>
      </c>
      <c r="D15" s="20" t="s">
        <v>10</v>
      </c>
      <c r="E15" s="20" t="s">
        <v>9</v>
      </c>
      <c r="F15" s="20" t="s">
        <v>11</v>
      </c>
      <c r="G15" s="20" t="s">
        <v>12</v>
      </c>
      <c r="H15" s="20" t="s">
        <v>13</v>
      </c>
      <c r="I15" s="21" t="s">
        <v>14</v>
      </c>
    </row>
    <row r="16" spans="2:9">
      <c r="B16" s="1">
        <v>0</v>
      </c>
      <c r="C16" s="5">
        <f>D7</f>
        <v>1000</v>
      </c>
      <c r="D16" s="5"/>
      <c r="E16" s="5"/>
      <c r="F16" s="5"/>
      <c r="G16" s="5"/>
      <c r="H16" s="5"/>
      <c r="I16" s="9">
        <f>C16*(D8-1)</f>
        <v>-1000</v>
      </c>
    </row>
    <row r="17" spans="2:9">
      <c r="B17" s="1">
        <v>1</v>
      </c>
      <c r="C17" s="5">
        <f t="shared" ref="C17:C76" si="0">IF($D$6&gt;=B17,C16-D17,"")</f>
        <v>996.72935685825507</v>
      </c>
      <c r="D17" s="5">
        <f t="shared" ref="D17:D76" si="1">IF($D$6&gt;=B17,F17-E17,"")</f>
        <v>3.2706431417449622</v>
      </c>
      <c r="E17" s="5">
        <f t="shared" ref="E17:E76" si="2">IF($D$6&gt;=B17,C16*$D$13,"")</f>
        <v>34.602739726027401</v>
      </c>
      <c r="F17" s="5">
        <f>IF($D$6&gt;=B17,PMT($D$13,$D$6,-$D$7),"")</f>
        <v>37.873382867772364</v>
      </c>
      <c r="G17" s="5">
        <f t="shared" ref="G17:G76" si="3">IF($D$6&gt;=B17,E17*$D$9,"")</f>
        <v>7.266575342465754</v>
      </c>
      <c r="H17" s="5">
        <f t="shared" ref="H17:H76" si="4">IF($D$6&gt;=B17,C16*$D$10,"")</f>
        <v>0</v>
      </c>
      <c r="I17" s="9">
        <f t="shared" ref="I17:I76" si="5">IF($D$6&gt;=B17,SUM(F17:H17),"")</f>
        <v>45.13995821023812</v>
      </c>
    </row>
    <row r="18" spans="2:9">
      <c r="B18" s="1">
        <f t="shared" ref="B18:B81" si="6">IF($D$6&gt;B17,B17+1,"")</f>
        <v>2</v>
      </c>
      <c r="C18" s="5">
        <f t="shared" si="0"/>
        <v>993.34554050313955</v>
      </c>
      <c r="D18" s="5">
        <f t="shared" si="1"/>
        <v>3.383816355115485</v>
      </c>
      <c r="E18" s="5">
        <f t="shared" si="2"/>
        <v>34.489566512656879</v>
      </c>
      <c r="F18" s="5">
        <f t="shared" ref="F18:F76" si="7">IF($D$6&gt;=B18,PMT($D$13,$D$6,-$D$7),"")</f>
        <v>37.873382867772364</v>
      </c>
      <c r="G18" s="5">
        <f t="shared" si="3"/>
        <v>7.2428089676579441</v>
      </c>
      <c r="H18" s="5">
        <f t="shared" si="4"/>
        <v>0</v>
      </c>
      <c r="I18" s="9">
        <f t="shared" si="5"/>
        <v>45.116191835430307</v>
      </c>
    </row>
    <row r="19" spans="2:9">
      <c r="B19" s="1">
        <f t="shared" si="6"/>
        <v>3</v>
      </c>
      <c r="C19" s="5">
        <f t="shared" si="0"/>
        <v>989.84463483140735</v>
      </c>
      <c r="D19" s="5">
        <f t="shared" si="1"/>
        <v>3.5009056717322196</v>
      </c>
      <c r="E19" s="5">
        <f t="shared" si="2"/>
        <v>34.372477196040144</v>
      </c>
      <c r="F19" s="5">
        <f t="shared" si="7"/>
        <v>37.873382867772364</v>
      </c>
      <c r="G19" s="5">
        <f t="shared" si="3"/>
        <v>7.2182202111684299</v>
      </c>
      <c r="H19" s="5">
        <f t="shared" si="4"/>
        <v>0</v>
      </c>
      <c r="I19" s="9">
        <f t="shared" si="5"/>
        <v>45.091603078940793</v>
      </c>
    </row>
    <row r="20" spans="2:9">
      <c r="B20" s="1">
        <f t="shared" si="6"/>
        <v>4</v>
      </c>
      <c r="C20" s="5">
        <f t="shared" si="0"/>
        <v>986.22258823191078</v>
      </c>
      <c r="D20" s="5">
        <f t="shared" si="1"/>
        <v>3.6220465994965423</v>
      </c>
      <c r="E20" s="5">
        <f t="shared" si="2"/>
        <v>34.251336268275821</v>
      </c>
      <c r="F20" s="5">
        <f t="shared" si="7"/>
        <v>37.873382867772364</v>
      </c>
      <c r="G20" s="5">
        <f t="shared" si="3"/>
        <v>7.192780616337922</v>
      </c>
      <c r="H20" s="5">
        <f t="shared" si="4"/>
        <v>0</v>
      </c>
      <c r="I20" s="9">
        <f t="shared" si="5"/>
        <v>45.066163484110284</v>
      </c>
    </row>
    <row r="21" spans="2:9">
      <c r="B21" s="1">
        <f t="shared" si="6"/>
        <v>5</v>
      </c>
      <c r="C21" s="5">
        <f t="shared" si="0"/>
        <v>982.47520889665634</v>
      </c>
      <c r="D21" s="5">
        <f t="shared" si="1"/>
        <v>3.7473793352544646</v>
      </c>
      <c r="E21" s="5">
        <f t="shared" si="2"/>
        <v>34.126003532517899</v>
      </c>
      <c r="F21" s="5">
        <f t="shared" si="7"/>
        <v>37.873382867772364</v>
      </c>
      <c r="G21" s="5">
        <f t="shared" si="3"/>
        <v>7.1664607418287583</v>
      </c>
      <c r="H21" s="5">
        <f t="shared" si="4"/>
        <v>0</v>
      </c>
      <c r="I21" s="9">
        <f t="shared" si="5"/>
        <v>45.039843609601121</v>
      </c>
    </row>
    <row r="22" spans="2:9">
      <c r="B22" s="1">
        <f t="shared" si="6"/>
        <v>6</v>
      </c>
      <c r="C22" s="5">
        <f t="shared" si="0"/>
        <v>978.59815996960936</v>
      </c>
      <c r="D22" s="5">
        <f t="shared" si="1"/>
        <v>3.8770489270469639</v>
      </c>
      <c r="E22" s="5">
        <f t="shared" si="2"/>
        <v>33.9963339407254</v>
      </c>
      <c r="F22" s="5">
        <f t="shared" si="7"/>
        <v>37.873382867772364</v>
      </c>
      <c r="G22" s="5">
        <f t="shared" si="3"/>
        <v>7.1392301275523335</v>
      </c>
      <c r="H22" s="5">
        <f t="shared" si="4"/>
        <v>0</v>
      </c>
      <c r="I22" s="9">
        <f t="shared" si="5"/>
        <v>45.012612995324695</v>
      </c>
    </row>
    <row r="23" spans="2:9">
      <c r="B23" s="1">
        <f t="shared" si="6"/>
        <v>7</v>
      </c>
      <c r="C23" s="5">
        <f t="shared" si="0"/>
        <v>974.5869545276347</v>
      </c>
      <c r="D23" s="5">
        <f t="shared" si="1"/>
        <v>4.0112054419746457</v>
      </c>
      <c r="E23" s="5">
        <f t="shared" si="2"/>
        <v>33.862177425797718</v>
      </c>
      <c r="F23" s="5">
        <f t="shared" si="7"/>
        <v>37.873382867772364</v>
      </c>
      <c r="G23" s="5">
        <f t="shared" si="3"/>
        <v>7.1110572594175201</v>
      </c>
      <c r="H23" s="5">
        <f t="shared" si="4"/>
        <v>0</v>
      </c>
      <c r="I23" s="9">
        <f t="shared" si="5"/>
        <v>44.984440127189885</v>
      </c>
    </row>
    <row r="24" spans="2:9">
      <c r="B24" s="1">
        <f t="shared" si="6"/>
        <v>8</v>
      </c>
      <c r="C24" s="5">
        <f t="shared" si="0"/>
        <v>970.43695038776377</v>
      </c>
      <c r="D24" s="5">
        <f t="shared" si="1"/>
        <v>4.1500041398709229</v>
      </c>
      <c r="E24" s="5">
        <f t="shared" si="2"/>
        <v>33.723378727901441</v>
      </c>
      <c r="F24" s="5">
        <f t="shared" si="7"/>
        <v>37.873382867772364</v>
      </c>
      <c r="G24" s="5">
        <f t="shared" si="3"/>
        <v>7.081909532859302</v>
      </c>
      <c r="H24" s="5">
        <f t="shared" si="4"/>
        <v>0</v>
      </c>
      <c r="I24" s="9">
        <f t="shared" si="5"/>
        <v>44.955292400631663</v>
      </c>
    </row>
    <row r="25" spans="2:9">
      <c r="B25" s="1">
        <f t="shared" si="6"/>
        <v>9</v>
      </c>
      <c r="C25" s="5">
        <f t="shared" si="0"/>
        <v>966.14334473477902</v>
      </c>
      <c r="D25" s="5">
        <f t="shared" si="1"/>
        <v>4.2936056529848088</v>
      </c>
      <c r="E25" s="5">
        <f t="shared" si="2"/>
        <v>33.579777214787555</v>
      </c>
      <c r="F25" s="5">
        <f t="shared" si="7"/>
        <v>37.873382867772364</v>
      </c>
      <c r="G25" s="5">
        <f t="shared" si="3"/>
        <v>7.0517532151053866</v>
      </c>
      <c r="H25" s="5">
        <f t="shared" si="4"/>
        <v>0</v>
      </c>
      <c r="I25" s="9">
        <f t="shared" si="5"/>
        <v>44.925136082877749</v>
      </c>
    </row>
    <row r="26" spans="2:9">
      <c r="B26" s="1">
        <f t="shared" si="6"/>
        <v>10</v>
      </c>
      <c r="C26" s="5">
        <f t="shared" si="0"/>
        <v>961.70116856289781</v>
      </c>
      <c r="D26" s="5">
        <f t="shared" si="1"/>
        <v>4.4421761718812434</v>
      </c>
      <c r="E26" s="5">
        <f t="shared" si="2"/>
        <v>33.43120669589112</v>
      </c>
      <c r="F26" s="5">
        <f t="shared" si="7"/>
        <v>37.873382867772364</v>
      </c>
      <c r="G26" s="5">
        <f t="shared" si="3"/>
        <v>7.0205534061371351</v>
      </c>
      <c r="H26" s="5">
        <f t="shared" si="4"/>
        <v>0</v>
      </c>
      <c r="I26" s="9">
        <f t="shared" si="5"/>
        <v>44.893936273909496</v>
      </c>
    </row>
    <row r="27" spans="2:9">
      <c r="B27" s="1">
        <f t="shared" si="6"/>
        <v>11</v>
      </c>
      <c r="C27" s="5">
        <f t="shared" si="0"/>
        <v>957.10528092512379</v>
      </c>
      <c r="D27" s="5">
        <f t="shared" si="1"/>
        <v>4.5958876377740054</v>
      </c>
      <c r="E27" s="5">
        <f t="shared" si="2"/>
        <v>33.277495229998358</v>
      </c>
      <c r="F27" s="5">
        <f t="shared" si="7"/>
        <v>37.873382867772364</v>
      </c>
      <c r="G27" s="5">
        <f t="shared" si="3"/>
        <v>6.9882739982996549</v>
      </c>
      <c r="H27" s="5">
        <f t="shared" si="4"/>
        <v>0</v>
      </c>
      <c r="I27" s="9">
        <f t="shared" si="5"/>
        <v>44.861656866072018</v>
      </c>
    </row>
    <row r="28" spans="2:9">
      <c r="B28" s="1">
        <f t="shared" si="6"/>
        <v>12</v>
      </c>
      <c r="C28" s="5">
        <f t="shared" si="0"/>
        <v>952.35036298360978</v>
      </c>
      <c r="D28" s="5">
        <f t="shared" si="1"/>
        <v>4.7549179415139662</v>
      </c>
      <c r="E28" s="5">
        <f t="shared" si="2"/>
        <v>33.118464926258397</v>
      </c>
      <c r="F28" s="5">
        <f t="shared" si="7"/>
        <v>37.873382867772364</v>
      </c>
      <c r="G28" s="5">
        <f t="shared" si="3"/>
        <v>6.9548776345142631</v>
      </c>
      <c r="H28" s="5">
        <f t="shared" si="4"/>
        <v>0</v>
      </c>
      <c r="I28" s="9">
        <f t="shared" si="5"/>
        <v>44.828260502286625</v>
      </c>
    </row>
    <row r="29" spans="2:9">
      <c r="B29" s="1">
        <f t="shared" si="6"/>
        <v>13</v>
      </c>
      <c r="C29" s="5">
        <f t="shared" si="0"/>
        <v>947.43091185414698</v>
      </c>
      <c r="D29" s="5">
        <f t="shared" si="1"/>
        <v>4.9194511294628001</v>
      </c>
      <c r="E29" s="5">
        <f t="shared" si="2"/>
        <v>32.953931738309564</v>
      </c>
      <c r="F29" s="5">
        <f t="shared" si="7"/>
        <v>37.873382867772364</v>
      </c>
      <c r="G29" s="5">
        <f t="shared" si="3"/>
        <v>6.9203256650450085</v>
      </c>
      <c r="H29" s="5">
        <f t="shared" si="4"/>
        <v>0</v>
      </c>
      <c r="I29" s="9">
        <f t="shared" si="5"/>
        <v>44.793708532817369</v>
      </c>
    </row>
    <row r="30" spans="2:9">
      <c r="B30" s="1">
        <f t="shared" si="6"/>
        <v>14</v>
      </c>
      <c r="C30" s="5">
        <f t="shared" si="0"/>
        <v>942.34123423765652</v>
      </c>
      <c r="D30" s="5">
        <f t="shared" si="1"/>
        <v>5.089677616490512</v>
      </c>
      <c r="E30" s="5">
        <f t="shared" si="2"/>
        <v>32.783705251281852</v>
      </c>
      <c r="F30" s="5">
        <f t="shared" si="7"/>
        <v>37.873382867772364</v>
      </c>
      <c r="G30" s="5">
        <f t="shared" si="3"/>
        <v>6.884578102769189</v>
      </c>
      <c r="H30" s="5">
        <f t="shared" si="4"/>
        <v>0</v>
      </c>
      <c r="I30" s="9">
        <f t="shared" si="5"/>
        <v>44.757960970541554</v>
      </c>
    </row>
    <row r="31" spans="2:9">
      <c r="B31" s="1">
        <f t="shared" si="6"/>
        <v>15</v>
      </c>
      <c r="C31" s="5">
        <f t="shared" si="0"/>
        <v>937.07543983131325</v>
      </c>
      <c r="D31" s="5">
        <f t="shared" si="1"/>
        <v>5.2657944063433177</v>
      </c>
      <c r="E31" s="5">
        <f t="shared" si="2"/>
        <v>32.607588461429046</v>
      </c>
      <c r="F31" s="5">
        <f t="shared" si="7"/>
        <v>37.873382867772364</v>
      </c>
      <c r="G31" s="5">
        <f t="shared" si="3"/>
        <v>6.8475935769000991</v>
      </c>
      <c r="H31" s="5">
        <f t="shared" si="4"/>
        <v>0</v>
      </c>
      <c r="I31" s="9">
        <f t="shared" si="5"/>
        <v>44.720976444672459</v>
      </c>
    </row>
    <row r="32" spans="2:9">
      <c r="B32" s="1">
        <f t="shared" si="6"/>
        <v>16</v>
      </c>
      <c r="C32" s="5">
        <f t="shared" si="0"/>
        <v>931.62743451167648</v>
      </c>
      <c r="D32" s="5">
        <f t="shared" si="1"/>
        <v>5.4480053196367848</v>
      </c>
      <c r="E32" s="5">
        <f t="shared" si="2"/>
        <v>32.425377548135579</v>
      </c>
      <c r="F32" s="5">
        <f t="shared" si="7"/>
        <v>37.873382867772364</v>
      </c>
      <c r="G32" s="5">
        <f t="shared" si="3"/>
        <v>6.809329285108471</v>
      </c>
      <c r="H32" s="5">
        <f t="shared" si="4"/>
        <v>0</v>
      </c>
      <c r="I32" s="9">
        <f t="shared" si="5"/>
        <v>44.682712152880832</v>
      </c>
    </row>
    <row r="33" spans="2:9">
      <c r="B33" s="1">
        <f t="shared" si="6"/>
        <v>17</v>
      </c>
      <c r="C33" s="5">
        <f t="shared" si="0"/>
        <v>925.99091328193833</v>
      </c>
      <c r="D33" s="5">
        <f t="shared" si="1"/>
        <v>5.6365212297381859</v>
      </c>
      <c r="E33" s="5">
        <f t="shared" si="2"/>
        <v>32.236861638034178</v>
      </c>
      <c r="F33" s="5">
        <f t="shared" si="7"/>
        <v>37.873382867772364</v>
      </c>
      <c r="G33" s="5">
        <f t="shared" si="3"/>
        <v>6.769740943987177</v>
      </c>
      <c r="H33" s="5">
        <f t="shared" si="4"/>
        <v>0</v>
      </c>
      <c r="I33" s="9">
        <f t="shared" si="5"/>
        <v>44.643123811759537</v>
      </c>
    </row>
    <row r="34" spans="2:9">
      <c r="B34" s="1">
        <f t="shared" si="6"/>
        <v>18</v>
      </c>
      <c r="C34" s="5">
        <f t="shared" si="0"/>
        <v>920.15935297512726</v>
      </c>
      <c r="D34" s="5">
        <f t="shared" si="1"/>
        <v>5.831560306811042</v>
      </c>
      <c r="E34" s="5">
        <f t="shared" si="2"/>
        <v>32.041822560961322</v>
      </c>
      <c r="F34" s="5">
        <f t="shared" si="7"/>
        <v>37.873382867772364</v>
      </c>
      <c r="G34" s="5">
        <f t="shared" si="3"/>
        <v>6.7287827378018772</v>
      </c>
      <c r="H34" s="5">
        <f t="shared" si="4"/>
        <v>0</v>
      </c>
      <c r="I34" s="9">
        <f t="shared" si="5"/>
        <v>44.602165605574243</v>
      </c>
    </row>
    <row r="35" spans="2:9">
      <c r="B35" s="1">
        <f t="shared" si="6"/>
        <v>19</v>
      </c>
      <c r="C35" s="5">
        <f t="shared" si="0"/>
        <v>914.126004704823</v>
      </c>
      <c r="D35" s="5">
        <f t="shared" si="1"/>
        <v>6.0333482703042591</v>
      </c>
      <c r="E35" s="5">
        <f t="shared" si="2"/>
        <v>31.840034597468104</v>
      </c>
      <c r="F35" s="5">
        <f t="shared" si="7"/>
        <v>37.873382867772364</v>
      </c>
      <c r="G35" s="5">
        <f t="shared" si="3"/>
        <v>6.6864072654683016</v>
      </c>
      <c r="H35" s="5">
        <f t="shared" si="4"/>
        <v>0</v>
      </c>
      <c r="I35" s="9">
        <f t="shared" si="5"/>
        <v>44.559790133240668</v>
      </c>
    </row>
    <row r="36" spans="2:9">
      <c r="B36" s="1">
        <f t="shared" si="6"/>
        <v>20</v>
      </c>
      <c r="C36" s="5">
        <f t="shared" si="0"/>
        <v>907.8838860546449</v>
      </c>
      <c r="D36" s="5">
        <f t="shared" si="1"/>
        <v>6.2421186501780745</v>
      </c>
      <c r="E36" s="5">
        <f t="shared" si="2"/>
        <v>31.631264217594289</v>
      </c>
      <c r="F36" s="5">
        <f t="shared" si="7"/>
        <v>37.873382867772364</v>
      </c>
      <c r="G36" s="5">
        <f t="shared" si="3"/>
        <v>6.6425654856948002</v>
      </c>
      <c r="H36" s="5">
        <f t="shared" si="4"/>
        <v>0</v>
      </c>
      <c r="I36" s="9">
        <f t="shared" si="5"/>
        <v>44.515948353467166</v>
      </c>
    </row>
    <row r="37" spans="2:9">
      <c r="B37" s="1">
        <f t="shared" si="6"/>
        <v>21</v>
      </c>
      <c r="C37" s="5">
        <f t="shared" si="0"/>
        <v>901.42577299747575</v>
      </c>
      <c r="D37" s="5">
        <f t="shared" si="1"/>
        <v>6.4581130571691716</v>
      </c>
      <c r="E37" s="5">
        <f t="shared" si="2"/>
        <v>31.415269810603192</v>
      </c>
      <c r="F37" s="5">
        <f t="shared" si="7"/>
        <v>37.873382867772364</v>
      </c>
      <c r="G37" s="5">
        <f t="shared" si="3"/>
        <v>6.5972066602266697</v>
      </c>
      <c r="H37" s="5">
        <f t="shared" si="4"/>
        <v>0</v>
      </c>
      <c r="I37" s="9">
        <f t="shared" si="5"/>
        <v>44.470589527999032</v>
      </c>
    </row>
    <row r="38" spans="2:9">
      <c r="B38" s="1">
        <f t="shared" si="6"/>
        <v>22</v>
      </c>
      <c r="C38" s="5">
        <f t="shared" si="0"/>
        <v>894.74419153506813</v>
      </c>
      <c r="D38" s="5">
        <f t="shared" si="1"/>
        <v>6.681581462407653</v>
      </c>
      <c r="E38" s="5">
        <f t="shared" si="2"/>
        <v>31.191801405364711</v>
      </c>
      <c r="F38" s="5">
        <f t="shared" si="7"/>
        <v>37.873382867772364</v>
      </c>
      <c r="G38" s="5">
        <f t="shared" si="3"/>
        <v>6.5502782951265885</v>
      </c>
      <c r="H38" s="5">
        <f t="shared" si="4"/>
        <v>0</v>
      </c>
      <c r="I38" s="9">
        <f t="shared" si="5"/>
        <v>44.423661162898952</v>
      </c>
    </row>
    <row r="39" spans="2:9">
      <c r="B39" s="1">
        <f t="shared" si="6"/>
        <v>23</v>
      </c>
      <c r="C39" s="5">
        <f t="shared" si="0"/>
        <v>887.83140904835852</v>
      </c>
      <c r="D39" s="5">
        <f t="shared" si="1"/>
        <v>6.9127824867095953</v>
      </c>
      <c r="E39" s="5">
        <f t="shared" si="2"/>
        <v>30.960600381062768</v>
      </c>
      <c r="F39" s="5">
        <f t="shared" si="7"/>
        <v>37.873382867772364</v>
      </c>
      <c r="G39" s="5">
        <f t="shared" si="3"/>
        <v>6.5017260800231815</v>
      </c>
      <c r="H39" s="5">
        <f t="shared" si="4"/>
        <v>0</v>
      </c>
      <c r="I39" s="9">
        <f t="shared" si="5"/>
        <v>44.375108947795546</v>
      </c>
    </row>
    <row r="40" spans="2:9">
      <c r="B40" s="1">
        <f t="shared" si="6"/>
        <v>24</v>
      </c>
      <c r="C40" s="5">
        <f t="shared" si="0"/>
        <v>880.67942534847873</v>
      </c>
      <c r="D40" s="5">
        <f t="shared" si="1"/>
        <v>7.1519836998798461</v>
      </c>
      <c r="E40" s="5">
        <f t="shared" si="2"/>
        <v>30.721399167892518</v>
      </c>
      <c r="F40" s="5">
        <f t="shared" si="7"/>
        <v>37.873382867772364</v>
      </c>
      <c r="G40" s="5">
        <f t="shared" si="3"/>
        <v>6.4514938252574288</v>
      </c>
      <c r="H40" s="5">
        <f t="shared" si="4"/>
        <v>0</v>
      </c>
      <c r="I40" s="9">
        <f t="shared" si="5"/>
        <v>44.324876693029793</v>
      </c>
    </row>
    <row r="41" spans="2:9">
      <c r="B41" s="1">
        <f t="shared" si="6"/>
        <v>25</v>
      </c>
      <c r="C41" s="5">
        <f t="shared" si="0"/>
        <v>873.27996341810717</v>
      </c>
      <c r="D41" s="5">
        <f t="shared" si="1"/>
        <v>7.3994619303715794</v>
      </c>
      <c r="E41" s="5">
        <f t="shared" si="2"/>
        <v>30.473920937400784</v>
      </c>
      <c r="F41" s="5">
        <f t="shared" si="7"/>
        <v>37.873382867772364</v>
      </c>
      <c r="G41" s="5">
        <f t="shared" si="3"/>
        <v>6.399523396854164</v>
      </c>
      <c r="H41" s="5">
        <f t="shared" si="4"/>
        <v>0</v>
      </c>
      <c r="I41" s="9">
        <f t="shared" si="5"/>
        <v>44.272906264626528</v>
      </c>
    </row>
    <row r="42" spans="2:9">
      <c r="B42" s="1">
        <f t="shared" si="6"/>
        <v>26</v>
      </c>
      <c r="C42" s="5">
        <f t="shared" si="0"/>
        <v>865.62445983244629</v>
      </c>
      <c r="D42" s="5">
        <f t="shared" si="1"/>
        <v>7.655503585660874</v>
      </c>
      <c r="E42" s="5">
        <f t="shared" si="2"/>
        <v>30.21787928211149</v>
      </c>
      <c r="F42" s="5">
        <f t="shared" si="7"/>
        <v>37.873382867772364</v>
      </c>
      <c r="G42" s="5">
        <f t="shared" si="3"/>
        <v>6.3457546492434123</v>
      </c>
      <c r="H42" s="5">
        <f t="shared" si="4"/>
        <v>0</v>
      </c>
      <c r="I42" s="9">
        <f t="shared" si="5"/>
        <v>44.219137517015774</v>
      </c>
    </row>
    <row r="43" spans="2:9">
      <c r="B43" s="1">
        <f t="shared" si="6"/>
        <v>27</v>
      </c>
      <c r="C43" s="5">
        <f t="shared" si="0"/>
        <v>857.70405484873913</v>
      </c>
      <c r="D43" s="5">
        <f t="shared" si="1"/>
        <v>7.9204049837071651</v>
      </c>
      <c r="E43" s="5">
        <f t="shared" si="2"/>
        <v>29.952977884065199</v>
      </c>
      <c r="F43" s="5">
        <f t="shared" si="7"/>
        <v>37.873382867772364</v>
      </c>
      <c r="G43" s="5">
        <f t="shared" si="3"/>
        <v>6.2901253556536911</v>
      </c>
      <c r="H43" s="5">
        <f t="shared" si="4"/>
        <v>0</v>
      </c>
      <c r="I43" s="9">
        <f t="shared" si="5"/>
        <v>44.163508223426057</v>
      </c>
    </row>
    <row r="44" spans="2:9">
      <c r="B44" s="1">
        <f t="shared" si="6"/>
        <v>28</v>
      </c>
      <c r="C44" s="5">
        <f t="shared" si="0"/>
        <v>849.50958215285607</v>
      </c>
      <c r="D44" s="5">
        <f t="shared" si="1"/>
        <v>8.194472695883114</v>
      </c>
      <c r="E44" s="5">
        <f t="shared" si="2"/>
        <v>29.67891017188925</v>
      </c>
      <c r="F44" s="5">
        <f t="shared" si="7"/>
        <v>37.873382867772364</v>
      </c>
      <c r="G44" s="5">
        <f t="shared" si="3"/>
        <v>6.232571136096742</v>
      </c>
      <c r="H44" s="5">
        <f t="shared" si="4"/>
        <v>0</v>
      </c>
      <c r="I44" s="9">
        <f t="shared" si="5"/>
        <v>44.105954003869108</v>
      </c>
    </row>
    <row r="45" spans="2:9">
      <c r="B45" s="1">
        <f t="shared" si="6"/>
        <v>29</v>
      </c>
      <c r="C45" s="5">
        <f t="shared" si="0"/>
        <v>841.03155825108524</v>
      </c>
      <c r="D45" s="5">
        <f t="shared" si="1"/>
        <v>8.4780239017707935</v>
      </c>
      <c r="E45" s="5">
        <f t="shared" si="2"/>
        <v>29.39535896600157</v>
      </c>
      <c r="F45" s="5">
        <f t="shared" si="7"/>
        <v>37.873382867772364</v>
      </c>
      <c r="G45" s="5">
        <f t="shared" si="3"/>
        <v>6.1730253828603292</v>
      </c>
      <c r="H45" s="5">
        <f t="shared" si="4"/>
        <v>0</v>
      </c>
      <c r="I45" s="9">
        <f t="shared" si="5"/>
        <v>44.046408250632695</v>
      </c>
    </row>
    <row r="46" spans="2:9">
      <c r="B46" s="1">
        <f t="shared" si="6"/>
        <v>30</v>
      </c>
      <c r="C46" s="5">
        <f t="shared" si="0"/>
        <v>832.2601714948504</v>
      </c>
      <c r="D46" s="5">
        <f t="shared" si="1"/>
        <v>8.7713867562348113</v>
      </c>
      <c r="E46" s="5">
        <f t="shared" si="2"/>
        <v>29.101996111537552</v>
      </c>
      <c r="F46" s="5">
        <f t="shared" si="7"/>
        <v>37.873382867772364</v>
      </c>
      <c r="G46" s="5">
        <f t="shared" si="3"/>
        <v>6.1114191834228855</v>
      </c>
      <c r="H46" s="5">
        <f t="shared" si="4"/>
        <v>0</v>
      </c>
      <c r="I46" s="9">
        <f t="shared" si="5"/>
        <v>43.984802051195246</v>
      </c>
    </row>
    <row r="47" spans="2:9">
      <c r="B47" s="1">
        <f t="shared" si="6"/>
        <v>31</v>
      </c>
      <c r="C47" s="5">
        <f t="shared" si="0"/>
        <v>823.18527072565325</v>
      </c>
      <c r="D47" s="5">
        <f t="shared" si="1"/>
        <v>9.0749007691971286</v>
      </c>
      <c r="E47" s="5">
        <f t="shared" si="2"/>
        <v>28.798482098575235</v>
      </c>
      <c r="F47" s="5">
        <f t="shared" si="7"/>
        <v>37.873382867772364</v>
      </c>
      <c r="G47" s="5">
        <f t="shared" si="3"/>
        <v>6.0476812407007987</v>
      </c>
      <c r="H47" s="5">
        <f t="shared" si="4"/>
        <v>0</v>
      </c>
      <c r="I47" s="9">
        <f t="shared" si="5"/>
        <v>43.921064108473161</v>
      </c>
    </row>
    <row r="48" spans="2:9">
      <c r="B48" s="1">
        <f t="shared" si="6"/>
        <v>32</v>
      </c>
      <c r="C48" s="5">
        <f t="shared" si="0"/>
        <v>813.79635352710011</v>
      </c>
      <c r="D48" s="5">
        <f t="shared" si="1"/>
        <v>9.3889171985531839</v>
      </c>
      <c r="E48" s="5">
        <f t="shared" si="2"/>
        <v>28.48446566921918</v>
      </c>
      <c r="F48" s="5">
        <f t="shared" si="7"/>
        <v>37.873382867772364</v>
      </c>
      <c r="G48" s="5">
        <f t="shared" si="3"/>
        <v>5.9817377905360276</v>
      </c>
      <c r="H48" s="5">
        <f t="shared" si="4"/>
        <v>0</v>
      </c>
      <c r="I48" s="9">
        <f t="shared" si="5"/>
        <v>43.855120658308394</v>
      </c>
    </row>
    <row r="49" spans="2:9">
      <c r="B49" s="1">
        <f t="shared" si="6"/>
        <v>33</v>
      </c>
      <c r="C49" s="5">
        <f t="shared" si="0"/>
        <v>804.08255407041622</v>
      </c>
      <c r="D49" s="5">
        <f t="shared" si="1"/>
        <v>9.7137994566839403</v>
      </c>
      <c r="E49" s="5">
        <f t="shared" si="2"/>
        <v>28.159583411088423</v>
      </c>
      <c r="F49" s="5">
        <f t="shared" si="7"/>
        <v>37.873382867772364</v>
      </c>
      <c r="G49" s="5">
        <f t="shared" si="3"/>
        <v>5.9135125163285691</v>
      </c>
      <c r="H49" s="5">
        <f t="shared" si="4"/>
        <v>0</v>
      </c>
      <c r="I49" s="9">
        <f t="shared" si="5"/>
        <v>43.78689538410093</v>
      </c>
    </row>
    <row r="50" spans="2:9">
      <c r="B50" s="1">
        <f t="shared" si="6"/>
        <v>34</v>
      </c>
      <c r="C50" s="5">
        <f t="shared" si="0"/>
        <v>794.03263053938178</v>
      </c>
      <c r="D50" s="5">
        <f t="shared" si="1"/>
        <v>10.049923531034398</v>
      </c>
      <c r="E50" s="5">
        <f t="shared" si="2"/>
        <v>27.823459336737965</v>
      </c>
      <c r="F50" s="5">
        <f t="shared" si="7"/>
        <v>37.873382867772364</v>
      </c>
      <c r="G50" s="5">
        <f t="shared" si="3"/>
        <v>5.8429264607149722</v>
      </c>
      <c r="H50" s="5">
        <f t="shared" si="4"/>
        <v>0</v>
      </c>
      <c r="I50" s="9">
        <f t="shared" si="5"/>
        <v>43.716309328487334</v>
      </c>
    </row>
    <row r="51" spans="2:9">
      <c r="B51" s="1">
        <f t="shared" si="6"/>
        <v>35</v>
      </c>
      <c r="C51" s="5">
        <f t="shared" si="0"/>
        <v>783.63495212013652</v>
      </c>
      <c r="D51" s="5">
        <f t="shared" si="1"/>
        <v>10.39767841924526</v>
      </c>
      <c r="E51" s="5">
        <f t="shared" si="2"/>
        <v>27.475704448527104</v>
      </c>
      <c r="F51" s="5">
        <f t="shared" si="7"/>
        <v>37.873382867772364</v>
      </c>
      <c r="G51" s="5">
        <f t="shared" si="3"/>
        <v>5.7698979341906913</v>
      </c>
      <c r="H51" s="5">
        <f t="shared" si="4"/>
        <v>0</v>
      </c>
      <c r="I51" s="9">
        <f t="shared" si="5"/>
        <v>43.643280801963058</v>
      </c>
    </row>
    <row r="52" spans="2:9">
      <c r="B52" s="1">
        <f t="shared" si="6"/>
        <v>36</v>
      </c>
      <c r="C52" s="5">
        <f t="shared" si="0"/>
        <v>772.87748554079519</v>
      </c>
      <c r="D52" s="5">
        <f t="shared" si="1"/>
        <v>10.757466579341337</v>
      </c>
      <c r="E52" s="5">
        <f t="shared" si="2"/>
        <v>27.115916288431027</v>
      </c>
      <c r="F52" s="5">
        <f t="shared" si="7"/>
        <v>37.873382867772364</v>
      </c>
      <c r="G52" s="5">
        <f t="shared" si="3"/>
        <v>5.6943424205705151</v>
      </c>
      <c r="H52" s="5">
        <f t="shared" si="4"/>
        <v>0</v>
      </c>
      <c r="I52" s="9">
        <f t="shared" si="5"/>
        <v>43.567725288342878</v>
      </c>
    </row>
    <row r="53" spans="2:9">
      <c r="B53" s="1">
        <f t="shared" si="6"/>
        <v>37</v>
      </c>
      <c r="C53" s="5">
        <f t="shared" si="0"/>
        <v>761.74778114529749</v>
      </c>
      <c r="D53" s="5">
        <f t="shared" si="1"/>
        <v>11.129704395497722</v>
      </c>
      <c r="E53" s="5">
        <f t="shared" si="2"/>
        <v>26.743678472274642</v>
      </c>
      <c r="F53" s="5">
        <f t="shared" si="7"/>
        <v>37.873382867772364</v>
      </c>
      <c r="G53" s="5">
        <f t="shared" si="3"/>
        <v>5.6161724791776741</v>
      </c>
      <c r="H53" s="5">
        <f t="shared" si="4"/>
        <v>0</v>
      </c>
      <c r="I53" s="9">
        <f t="shared" si="5"/>
        <v>43.489555346950041</v>
      </c>
    </row>
    <row r="54" spans="2:9">
      <c r="B54" s="1">
        <f t="shared" si="6"/>
        <v>38</v>
      </c>
      <c r="C54" s="5">
        <f t="shared" si="0"/>
        <v>750.23295848537475</v>
      </c>
      <c r="D54" s="5">
        <f t="shared" si="1"/>
        <v>11.514822659922753</v>
      </c>
      <c r="E54" s="5">
        <f t="shared" si="2"/>
        <v>26.35856020784961</v>
      </c>
      <c r="F54" s="5">
        <f t="shared" si="7"/>
        <v>37.873382867772364</v>
      </c>
      <c r="G54" s="5">
        <f t="shared" si="3"/>
        <v>5.535297643648418</v>
      </c>
      <c r="H54" s="5">
        <f t="shared" si="4"/>
        <v>0</v>
      </c>
      <c r="I54" s="9">
        <f t="shared" si="5"/>
        <v>43.408680511420783</v>
      </c>
    </row>
    <row r="55" spans="2:9">
      <c r="B55" s="1">
        <f t="shared" si="6"/>
        <v>39</v>
      </c>
      <c r="C55" s="5">
        <f t="shared" si="0"/>
        <v>738.31969141395928</v>
      </c>
      <c r="D55" s="5">
        <f t="shared" si="1"/>
        <v>11.913267071415422</v>
      </c>
      <c r="E55" s="5">
        <f t="shared" si="2"/>
        <v>25.960115796356941</v>
      </c>
      <c r="F55" s="5">
        <f t="shared" si="7"/>
        <v>37.873382867772364</v>
      </c>
      <c r="G55" s="5">
        <f t="shared" si="3"/>
        <v>5.4516243172349572</v>
      </c>
      <c r="H55" s="5">
        <f t="shared" si="4"/>
        <v>0</v>
      </c>
      <c r="I55" s="9">
        <f t="shared" si="5"/>
        <v>43.325007185007323</v>
      </c>
    </row>
    <row r="56" spans="2:9">
      <c r="B56" s="1">
        <f t="shared" si="6"/>
        <v>40</v>
      </c>
      <c r="C56" s="5">
        <f t="shared" si="0"/>
        <v>725.99419266278505</v>
      </c>
      <c r="D56" s="5">
        <f t="shared" si="1"/>
        <v>12.325498751174266</v>
      </c>
      <c r="E56" s="5">
        <f t="shared" si="2"/>
        <v>25.547884116598098</v>
      </c>
      <c r="F56" s="5">
        <f t="shared" si="7"/>
        <v>37.873382867772364</v>
      </c>
      <c r="G56" s="5">
        <f t="shared" si="3"/>
        <v>5.3650556644856007</v>
      </c>
      <c r="H56" s="5">
        <f t="shared" si="4"/>
        <v>0</v>
      </c>
      <c r="I56" s="9">
        <f t="shared" si="5"/>
        <v>43.238438532257966</v>
      </c>
    </row>
    <row r="57" spans="2:9">
      <c r="B57" s="1">
        <f t="shared" si="6"/>
        <v>41</v>
      </c>
      <c r="C57" s="5">
        <f t="shared" si="0"/>
        <v>713.24219788633047</v>
      </c>
      <c r="D57" s="5">
        <f t="shared" si="1"/>
        <v>12.751994776454623</v>
      </c>
      <c r="E57" s="5">
        <f t="shared" si="2"/>
        <v>25.121388091317741</v>
      </c>
      <c r="F57" s="5">
        <f t="shared" si="7"/>
        <v>37.873382867772364</v>
      </c>
      <c r="G57" s="5">
        <f t="shared" si="3"/>
        <v>5.2754914991767254</v>
      </c>
      <c r="H57" s="5">
        <f t="shared" si="4"/>
        <v>0</v>
      </c>
      <c r="I57" s="9">
        <f t="shared" si="5"/>
        <v>43.148874366949087</v>
      </c>
    </row>
    <row r="58" spans="2:9">
      <c r="B58" s="1">
        <f t="shared" si="6"/>
        <v>42</v>
      </c>
      <c r="C58" s="5">
        <f t="shared" si="0"/>
        <v>700.04894915363855</v>
      </c>
      <c r="D58" s="5">
        <f t="shared" si="1"/>
        <v>13.193248732691941</v>
      </c>
      <c r="E58" s="5">
        <f t="shared" si="2"/>
        <v>24.680134135080422</v>
      </c>
      <c r="F58" s="5">
        <f t="shared" si="7"/>
        <v>37.873382867772364</v>
      </c>
      <c r="G58" s="5">
        <f t="shared" si="3"/>
        <v>5.1828281683668882</v>
      </c>
      <c r="H58" s="5">
        <f t="shared" si="4"/>
        <v>0</v>
      </c>
      <c r="I58" s="9">
        <f t="shared" si="5"/>
        <v>43.056211036139253</v>
      </c>
    </row>
    <row r="59" spans="2:9">
      <c r="B59" s="1">
        <f t="shared" si="6"/>
        <v>43</v>
      </c>
      <c r="C59" s="5">
        <f t="shared" si="0"/>
        <v>686.39917786890851</v>
      </c>
      <c r="D59" s="5">
        <f t="shared" si="1"/>
        <v>13.649771284730022</v>
      </c>
      <c r="E59" s="5">
        <f t="shared" si="2"/>
        <v>24.223611583042342</v>
      </c>
      <c r="F59" s="5">
        <f t="shared" si="7"/>
        <v>37.873382867772364</v>
      </c>
      <c r="G59" s="5">
        <f t="shared" si="3"/>
        <v>5.0869584324388919</v>
      </c>
      <c r="H59" s="5">
        <f t="shared" si="4"/>
        <v>0</v>
      </c>
      <c r="I59" s="9">
        <f t="shared" si="5"/>
        <v>42.960341300211255</v>
      </c>
    </row>
    <row r="60" spans="2:9">
      <c r="B60" s="1">
        <f t="shared" si="6"/>
        <v>44</v>
      </c>
      <c r="C60" s="5">
        <f t="shared" si="0"/>
        <v>672.27708710109323</v>
      </c>
      <c r="D60" s="5">
        <f t="shared" si="1"/>
        <v>14.122090767815337</v>
      </c>
      <c r="E60" s="5">
        <f t="shared" si="2"/>
        <v>23.751292099957027</v>
      </c>
      <c r="F60" s="5">
        <f t="shared" si="7"/>
        <v>37.873382867772364</v>
      </c>
      <c r="G60" s="5">
        <f t="shared" si="3"/>
        <v>4.9877713409909754</v>
      </c>
      <c r="H60" s="5">
        <f t="shared" si="4"/>
        <v>0</v>
      </c>
      <c r="I60" s="9">
        <f t="shared" si="5"/>
        <v>42.861154208763338</v>
      </c>
    </row>
    <row r="61" spans="2:9">
      <c r="B61" s="1">
        <f t="shared" si="6"/>
        <v>45</v>
      </c>
      <c r="C61" s="5">
        <f t="shared" si="0"/>
        <v>657.66633330205184</v>
      </c>
      <c r="D61" s="5">
        <f t="shared" si="1"/>
        <v>14.610753799041383</v>
      </c>
      <c r="E61" s="5">
        <f t="shared" si="2"/>
        <v>23.26262906873098</v>
      </c>
      <c r="F61" s="5">
        <f t="shared" si="7"/>
        <v>37.873382867772364</v>
      </c>
      <c r="G61" s="5">
        <f t="shared" si="3"/>
        <v>4.885152104433506</v>
      </c>
      <c r="H61" s="5">
        <f t="shared" si="4"/>
        <v>0</v>
      </c>
      <c r="I61" s="9">
        <f t="shared" si="5"/>
        <v>42.758534972205872</v>
      </c>
    </row>
    <row r="62" spans="2:9">
      <c r="B62" s="1">
        <f t="shared" si="6"/>
        <v>46</v>
      </c>
      <c r="C62" s="5">
        <f t="shared" si="0"/>
        <v>642.55000739210118</v>
      </c>
      <c r="D62" s="5">
        <f t="shared" si="1"/>
        <v>15.116325909950678</v>
      </c>
      <c r="E62" s="5">
        <f t="shared" si="2"/>
        <v>22.757056957821685</v>
      </c>
      <c r="F62" s="5">
        <f t="shared" si="7"/>
        <v>37.873382867772364</v>
      </c>
      <c r="G62" s="5">
        <f t="shared" si="3"/>
        <v>4.7789819611425539</v>
      </c>
      <c r="H62" s="5">
        <f t="shared" si="4"/>
        <v>0</v>
      </c>
      <c r="I62" s="9">
        <f t="shared" si="5"/>
        <v>42.652364828914919</v>
      </c>
    </row>
    <row r="63" spans="2:9">
      <c r="B63" s="1">
        <f t="shared" si="6"/>
        <v>47</v>
      </c>
      <c r="C63" s="5">
        <f t="shared" si="0"/>
        <v>626.91061519107473</v>
      </c>
      <c r="D63" s="5">
        <f t="shared" si="1"/>
        <v>15.639392201026507</v>
      </c>
      <c r="E63" s="5">
        <f t="shared" si="2"/>
        <v>22.233990666745857</v>
      </c>
      <c r="F63" s="5">
        <f t="shared" si="7"/>
        <v>37.873382867772364</v>
      </c>
      <c r="G63" s="5">
        <f t="shared" si="3"/>
        <v>4.6691380400166302</v>
      </c>
      <c r="H63" s="5">
        <f t="shared" si="4"/>
        <v>0</v>
      </c>
      <c r="I63" s="9">
        <f t="shared" si="5"/>
        <v>42.542520907788997</v>
      </c>
    </row>
    <row r="64" spans="2:9">
      <c r="B64" s="1">
        <f t="shared" si="6"/>
        <v>48</v>
      </c>
      <c r="C64" s="5">
        <f t="shared" si="0"/>
        <v>610.73005717224282</v>
      </c>
      <c r="D64" s="5">
        <f t="shared" si="1"/>
        <v>16.180558018831888</v>
      </c>
      <c r="E64" s="5">
        <f t="shared" si="2"/>
        <v>21.692824848940475</v>
      </c>
      <c r="F64" s="5">
        <f t="shared" si="7"/>
        <v>37.873382867772364</v>
      </c>
      <c r="G64" s="5">
        <f t="shared" si="3"/>
        <v>4.5554932182774994</v>
      </c>
      <c r="H64" s="5">
        <f t="shared" si="4"/>
        <v>0</v>
      </c>
      <c r="I64" s="9">
        <f t="shared" si="5"/>
        <v>42.428876086049861</v>
      </c>
    </row>
    <row r="65" spans="2:9">
      <c r="B65" s="1">
        <f t="shared" si="6"/>
        <v>49</v>
      </c>
      <c r="C65" s="5">
        <f t="shared" si="0"/>
        <v>593.98960751566347</v>
      </c>
      <c r="D65" s="5">
        <f t="shared" si="1"/>
        <v>16.740449656579411</v>
      </c>
      <c r="E65" s="5">
        <f t="shared" si="2"/>
        <v>21.132933211192952</v>
      </c>
      <c r="F65" s="5">
        <f t="shared" si="7"/>
        <v>37.873382867772364</v>
      </c>
      <c r="G65" s="5">
        <f t="shared" si="3"/>
        <v>4.4379159743505197</v>
      </c>
      <c r="H65" s="5">
        <f t="shared" si="4"/>
        <v>0</v>
      </c>
      <c r="I65" s="9">
        <f t="shared" si="5"/>
        <v>42.311298842122881</v>
      </c>
    </row>
    <row r="66" spans="2:9">
      <c r="B66" s="1">
        <f t="shared" si="6"/>
        <v>50</v>
      </c>
      <c r="C66" s="5">
        <f t="shared" si="0"/>
        <v>576.66989243672083</v>
      </c>
      <c r="D66" s="5">
        <f t="shared" si="1"/>
        <v>17.319715078942693</v>
      </c>
      <c r="E66" s="5">
        <f t="shared" si="2"/>
        <v>20.553667788829671</v>
      </c>
      <c r="F66" s="5">
        <f t="shared" si="7"/>
        <v>37.873382867772364</v>
      </c>
      <c r="G66" s="5">
        <f t="shared" si="3"/>
        <v>4.3162702356542306</v>
      </c>
      <c r="H66" s="5">
        <f t="shared" si="4"/>
        <v>0</v>
      </c>
      <c r="I66" s="9">
        <f t="shared" si="5"/>
        <v>42.189653103426593</v>
      </c>
    </row>
    <row r="67" spans="2:9">
      <c r="B67" s="1">
        <f t="shared" si="6"/>
        <v>51</v>
      </c>
      <c r="C67" s="5">
        <f t="shared" si="0"/>
        <v>558.75086776477258</v>
      </c>
      <c r="D67" s="5">
        <f t="shared" si="1"/>
        <v>17.919024671948296</v>
      </c>
      <c r="E67" s="5">
        <f t="shared" si="2"/>
        <v>19.954358195824067</v>
      </c>
      <c r="F67" s="5">
        <f t="shared" si="7"/>
        <v>37.873382867772364</v>
      </c>
      <c r="G67" s="5">
        <f t="shared" si="3"/>
        <v>4.1904152211230539</v>
      </c>
      <c r="H67" s="5">
        <f t="shared" si="4"/>
        <v>0</v>
      </c>
      <c r="I67" s="9">
        <f t="shared" si="5"/>
        <v>42.063798088895417</v>
      </c>
    </row>
    <row r="68" spans="2:9">
      <c r="B68" s="1">
        <f t="shared" si="6"/>
        <v>52</v>
      </c>
      <c r="C68" s="5">
        <f t="shared" si="0"/>
        <v>540.21179574595658</v>
      </c>
      <c r="D68" s="5">
        <f t="shared" si="1"/>
        <v>18.539072018815986</v>
      </c>
      <c r="E68" s="5">
        <f t="shared" si="2"/>
        <v>19.334310848956378</v>
      </c>
      <c r="F68" s="5">
        <f t="shared" si="7"/>
        <v>37.873382867772364</v>
      </c>
      <c r="G68" s="5">
        <f t="shared" si="3"/>
        <v>4.0602052782808391</v>
      </c>
      <c r="H68" s="5">
        <f t="shared" si="4"/>
        <v>0</v>
      </c>
      <c r="I68" s="9">
        <f t="shared" si="5"/>
        <v>41.933588146053204</v>
      </c>
    </row>
    <row r="69" spans="2:9">
      <c r="B69" s="1">
        <f t="shared" si="6"/>
        <v>53</v>
      </c>
      <c r="C69" s="5">
        <f t="shared" si="0"/>
        <v>521.03122104331146</v>
      </c>
      <c r="D69" s="5">
        <f t="shared" si="1"/>
        <v>19.180574702645153</v>
      </c>
      <c r="E69" s="5">
        <f t="shared" si="2"/>
        <v>18.692808165127211</v>
      </c>
      <c r="F69" s="5">
        <f t="shared" si="7"/>
        <v>37.873382867772364</v>
      </c>
      <c r="G69" s="5">
        <f t="shared" si="3"/>
        <v>3.925489714676714</v>
      </c>
      <c r="H69" s="5">
        <f t="shared" si="4"/>
        <v>0</v>
      </c>
      <c r="I69" s="9">
        <f t="shared" si="5"/>
        <v>41.798872582449079</v>
      </c>
    </row>
    <row r="70" spans="2:9">
      <c r="B70" s="1">
        <f t="shared" si="6"/>
        <v>54</v>
      </c>
      <c r="C70" s="5">
        <f t="shared" si="0"/>
        <v>501.18694590643503</v>
      </c>
      <c r="D70" s="5">
        <f t="shared" si="1"/>
        <v>19.844275136876409</v>
      </c>
      <c r="E70" s="5">
        <f t="shared" si="2"/>
        <v>18.029107730895955</v>
      </c>
      <c r="F70" s="5">
        <f t="shared" si="7"/>
        <v>37.873382867772364</v>
      </c>
      <c r="G70" s="5">
        <f t="shared" si="3"/>
        <v>3.7861126234881506</v>
      </c>
      <c r="H70" s="5">
        <f t="shared" si="4"/>
        <v>0</v>
      </c>
      <c r="I70" s="9">
        <f t="shared" si="5"/>
        <v>41.659495491260515</v>
      </c>
    </row>
    <row r="71" spans="2:9">
      <c r="B71" s="1">
        <f t="shared" si="6"/>
        <v>55</v>
      </c>
      <c r="C71" s="5">
        <f t="shared" si="0"/>
        <v>480.65600448194562</v>
      </c>
      <c r="D71" s="5">
        <f t="shared" si="1"/>
        <v>20.53094142448942</v>
      </c>
      <c r="E71" s="5">
        <f t="shared" si="2"/>
        <v>17.342441443282944</v>
      </c>
      <c r="F71" s="5">
        <f t="shared" si="7"/>
        <v>37.873382867772364</v>
      </c>
      <c r="G71" s="5">
        <f t="shared" si="3"/>
        <v>3.6419127030894178</v>
      </c>
      <c r="H71" s="5">
        <f t="shared" si="4"/>
        <v>0</v>
      </c>
      <c r="I71" s="9">
        <f t="shared" si="5"/>
        <v>41.515295570861781</v>
      </c>
    </row>
    <row r="72" spans="2:9">
      <c r="B72" s="1">
        <f t="shared" si="6"/>
        <v>56</v>
      </c>
      <c r="C72" s="5">
        <f t="shared" si="0"/>
        <v>459.41463623501426</v>
      </c>
      <c r="D72" s="5">
        <f t="shared" si="1"/>
        <v>21.241368246931341</v>
      </c>
      <c r="E72" s="5">
        <f t="shared" si="2"/>
        <v>16.632014620841023</v>
      </c>
      <c r="F72" s="5">
        <f t="shared" si="7"/>
        <v>37.873382867772364</v>
      </c>
      <c r="G72" s="5">
        <f t="shared" si="3"/>
        <v>3.4927230703766146</v>
      </c>
      <c r="H72" s="5">
        <f t="shared" si="4"/>
        <v>0</v>
      </c>
      <c r="I72" s="9">
        <f t="shared" si="5"/>
        <v>41.366105938148976</v>
      </c>
    </row>
    <row r="73" spans="2:9">
      <c r="B73" s="1">
        <f t="shared" si="6"/>
        <v>57</v>
      </c>
      <c r="C73" s="5">
        <f t="shared" si="0"/>
        <v>437.43825845120966</v>
      </c>
      <c r="D73" s="5">
        <f t="shared" si="1"/>
        <v>21.976377783804608</v>
      </c>
      <c r="E73" s="5">
        <f t="shared" si="2"/>
        <v>15.897005083967754</v>
      </c>
      <c r="F73" s="5">
        <f t="shared" si="7"/>
        <v>37.873382867772364</v>
      </c>
      <c r="G73" s="5">
        <f t="shared" si="3"/>
        <v>3.3383710676332283</v>
      </c>
      <c r="H73" s="5">
        <f t="shared" si="4"/>
        <v>0</v>
      </c>
      <c r="I73" s="9">
        <f t="shared" si="5"/>
        <v>41.211753935405589</v>
      </c>
    </row>
    <row r="74" spans="2:9">
      <c r="B74" s="1">
        <f t="shared" si="6"/>
        <v>58</v>
      </c>
      <c r="C74" s="5">
        <f t="shared" si="0"/>
        <v>414.70143778683121</v>
      </c>
      <c r="D74" s="5">
        <f t="shared" si="1"/>
        <v>22.736820664378449</v>
      </c>
      <c r="E74" s="5">
        <f t="shared" si="2"/>
        <v>15.136562203393913</v>
      </c>
      <c r="F74" s="5">
        <f t="shared" si="7"/>
        <v>37.873382867772364</v>
      </c>
      <c r="G74" s="5">
        <f t="shared" si="3"/>
        <v>3.1786780627127218</v>
      </c>
      <c r="H74" s="5">
        <f t="shared" si="4"/>
        <v>0</v>
      </c>
      <c r="I74" s="9">
        <f t="shared" si="5"/>
        <v>41.052060930485084</v>
      </c>
    </row>
    <row r="75" spans="2:9">
      <c r="B75" s="1">
        <f t="shared" si="6"/>
        <v>59</v>
      </c>
      <c r="C75" s="5">
        <f t="shared" si="0"/>
        <v>391.17786083480593</v>
      </c>
      <c r="D75" s="5">
        <f t="shared" si="1"/>
        <v>23.523576952025302</v>
      </c>
      <c r="E75" s="5">
        <f t="shared" si="2"/>
        <v>14.349805915747064</v>
      </c>
      <c r="F75" s="5">
        <f t="shared" si="7"/>
        <v>37.873382867772364</v>
      </c>
      <c r="G75" s="5">
        <f t="shared" si="3"/>
        <v>3.0134592423068831</v>
      </c>
      <c r="H75" s="5">
        <f t="shared" si="4"/>
        <v>0</v>
      </c>
      <c r="I75" s="9">
        <f t="shared" si="5"/>
        <v>40.886842110079243</v>
      </c>
    </row>
    <row r="76" spans="2:9">
      <c r="B76" s="1">
        <f t="shared" si="6"/>
        <v>60</v>
      </c>
      <c r="C76" s="5">
        <f t="shared" si="0"/>
        <v>366.84030367208453</v>
      </c>
      <c r="D76" s="5">
        <f t="shared" si="1"/>
        <v>24.33755716272141</v>
      </c>
      <c r="E76" s="5">
        <f t="shared" si="2"/>
        <v>13.535825705050955</v>
      </c>
      <c r="F76" s="5">
        <f t="shared" si="7"/>
        <v>37.873382867772364</v>
      </c>
      <c r="G76" s="5">
        <f t="shared" si="3"/>
        <v>2.8425233980607003</v>
      </c>
      <c r="H76" s="5">
        <f t="shared" si="4"/>
        <v>0</v>
      </c>
      <c r="I76" s="9">
        <f t="shared" si="5"/>
        <v>40.715906265833063</v>
      </c>
    </row>
    <row r="77" spans="2:9">
      <c r="B77" s="1">
        <f t="shared" si="6"/>
        <v>61</v>
      </c>
      <c r="C77" s="5">
        <f t="shared" ref="C77:C88" si="8">IF($D$6&gt;=B77,C76-D77,"")</f>
        <v>341.66060035329417</v>
      </c>
      <c r="D77" s="5">
        <f t="shared" ref="D77:D88" si="9">IF($D$6&gt;=B77,F77-E77,"")</f>
        <v>25.17970331879037</v>
      </c>
      <c r="E77" s="5">
        <f t="shared" ref="E77:E88" si="10">IF($D$6&gt;=B77,C76*$D$13,"")</f>
        <v>12.693679548981994</v>
      </c>
      <c r="F77" s="5">
        <f t="shared" ref="F77:F88" si="11">IF($D$6&gt;=B77,PMT($D$13,$D$6,-$D$7),"")</f>
        <v>37.873382867772364</v>
      </c>
      <c r="G77" s="5">
        <f t="shared" ref="G77:G88" si="12">IF($D$6&gt;=B77,E77*$D$9,"")</f>
        <v>2.6656727052862186</v>
      </c>
      <c r="H77" s="5">
        <f t="shared" ref="H77:H88" si="13">IF($D$6&gt;=B77,C76*$D$10,"")</f>
        <v>0</v>
      </c>
      <c r="I77" s="9">
        <f t="shared" ref="I77:I88" si="14">IF($D$6&gt;=B77,SUM(F77:H77),"")</f>
        <v>40.539055573058583</v>
      </c>
    </row>
    <row r="78" spans="2:9">
      <c r="B78" s="1">
        <f t="shared" si="6"/>
        <v>62</v>
      </c>
      <c r="C78" s="5">
        <f t="shared" si="8"/>
        <v>315.60961031418509</v>
      </c>
      <c r="D78" s="5">
        <f t="shared" si="9"/>
        <v>26.05099003910906</v>
      </c>
      <c r="E78" s="5">
        <f t="shared" si="10"/>
        <v>11.822392828663302</v>
      </c>
      <c r="F78" s="5">
        <f t="shared" si="11"/>
        <v>37.873382867772364</v>
      </c>
      <c r="G78" s="5">
        <f t="shared" si="12"/>
        <v>2.4827024940192932</v>
      </c>
      <c r="H78" s="5">
        <f t="shared" si="13"/>
        <v>0</v>
      </c>
      <c r="I78" s="9">
        <f t="shared" si="14"/>
        <v>40.356085361791656</v>
      </c>
    </row>
    <row r="79" spans="2:9">
      <c r="B79" s="1">
        <f t="shared" si="6"/>
        <v>63</v>
      </c>
      <c r="C79" s="5">
        <f t="shared" si="8"/>
        <v>288.6571846471474</v>
      </c>
      <c r="D79" s="5">
        <f t="shared" si="9"/>
        <v>26.952425667037687</v>
      </c>
      <c r="E79" s="5">
        <f t="shared" si="10"/>
        <v>10.920957200734678</v>
      </c>
      <c r="F79" s="5">
        <f t="shared" si="11"/>
        <v>37.873382867772364</v>
      </c>
      <c r="G79" s="5">
        <f t="shared" si="12"/>
        <v>2.2934010121542823</v>
      </c>
      <c r="H79" s="5">
        <f t="shared" si="13"/>
        <v>0</v>
      </c>
      <c r="I79" s="9">
        <f t="shared" si="14"/>
        <v>40.166783879926648</v>
      </c>
    </row>
    <row r="80" spans="2:9">
      <c r="B80" s="1">
        <f t="shared" si="6"/>
        <v>64</v>
      </c>
      <c r="C80" s="5">
        <f t="shared" si="8"/>
        <v>260.77213120976813</v>
      </c>
      <c r="D80" s="5">
        <f t="shared" si="9"/>
        <v>27.885053437379291</v>
      </c>
      <c r="E80" s="5">
        <f t="shared" si="10"/>
        <v>9.9883294303930743</v>
      </c>
      <c r="F80" s="5">
        <f t="shared" si="11"/>
        <v>37.873382867772364</v>
      </c>
      <c r="G80" s="5">
        <f t="shared" si="12"/>
        <v>2.0975491803825457</v>
      </c>
      <c r="H80" s="5">
        <f t="shared" si="13"/>
        <v>0</v>
      </c>
      <c r="I80" s="9">
        <f t="shared" si="14"/>
        <v>39.970932048154907</v>
      </c>
    </row>
    <row r="81" spans="2:9">
      <c r="B81" s="1">
        <f t="shared" si="6"/>
        <v>65</v>
      </c>
      <c r="C81" s="5">
        <f t="shared" si="8"/>
        <v>231.92217852604884</v>
      </c>
      <c r="D81" s="5">
        <f t="shared" si="9"/>
        <v>28.849952683719291</v>
      </c>
      <c r="E81" s="5">
        <f t="shared" si="10"/>
        <v>9.0234301840530726</v>
      </c>
      <c r="F81" s="5">
        <f t="shared" si="11"/>
        <v>37.873382867772364</v>
      </c>
      <c r="G81" s="5">
        <f t="shared" si="12"/>
        <v>1.8949203386511453</v>
      </c>
      <c r="H81" s="5">
        <f t="shared" si="13"/>
        <v>0</v>
      </c>
      <c r="I81" s="9">
        <f t="shared" si="14"/>
        <v>39.768303206423511</v>
      </c>
    </row>
    <row r="82" spans="2:9">
      <c r="B82" s="1">
        <f t="shared" ref="B82:B88" si="15">IF($D$6&gt;B81,B81+1,"")</f>
        <v>66</v>
      </c>
      <c r="C82" s="5">
        <f t="shared" si="8"/>
        <v>202.07393843850662</v>
      </c>
      <c r="D82" s="5">
        <f t="shared" si="9"/>
        <v>29.848240087542237</v>
      </c>
      <c r="E82" s="5">
        <f t="shared" si="10"/>
        <v>8.0251427802301283</v>
      </c>
      <c r="F82" s="5">
        <f t="shared" si="11"/>
        <v>37.873382867772364</v>
      </c>
      <c r="G82" s="5">
        <f t="shared" si="12"/>
        <v>1.6852799838483268</v>
      </c>
      <c r="H82" s="5">
        <f t="shared" si="13"/>
        <v>0</v>
      </c>
      <c r="I82" s="9">
        <f t="shared" si="14"/>
        <v>39.558662851620689</v>
      </c>
    </row>
    <row r="83" spans="2:9">
      <c r="B83" s="1">
        <f t="shared" si="15"/>
        <v>67</v>
      </c>
      <c r="C83" s="5">
        <f t="shared" si="8"/>
        <v>171.19286746793517</v>
      </c>
      <c r="D83" s="5">
        <f t="shared" si="9"/>
        <v>30.881070970571436</v>
      </c>
      <c r="E83" s="5">
        <f t="shared" si="10"/>
        <v>6.9923118972009277</v>
      </c>
      <c r="F83" s="5">
        <f t="shared" si="11"/>
        <v>37.873382867772364</v>
      </c>
      <c r="G83" s="5">
        <f t="shared" si="12"/>
        <v>1.4683854984121947</v>
      </c>
      <c r="H83" s="5">
        <f t="shared" si="13"/>
        <v>0</v>
      </c>
      <c r="I83" s="9">
        <f t="shared" si="14"/>
        <v>39.34176836618456</v>
      </c>
    </row>
    <row r="84" spans="2:9">
      <c r="B84" s="1">
        <f t="shared" si="15"/>
        <v>68</v>
      </c>
      <c r="C84" s="5">
        <f t="shared" si="8"/>
        <v>139.24322683610808</v>
      </c>
      <c r="D84" s="5">
        <f t="shared" si="9"/>
        <v>31.949640631827101</v>
      </c>
      <c r="E84" s="5">
        <f t="shared" si="10"/>
        <v>5.9237422359452641</v>
      </c>
      <c r="F84" s="5">
        <f t="shared" si="11"/>
        <v>37.873382867772364</v>
      </c>
      <c r="G84" s="5">
        <f t="shared" si="12"/>
        <v>1.2439858695485053</v>
      </c>
      <c r="H84" s="5">
        <f t="shared" si="13"/>
        <v>0</v>
      </c>
      <c r="I84" s="9">
        <f t="shared" si="14"/>
        <v>39.117368737320867</v>
      </c>
    </row>
    <row r="85" spans="2:9">
      <c r="B85" s="1">
        <f t="shared" si="15"/>
        <v>69</v>
      </c>
      <c r="C85" s="5">
        <f t="shared" si="8"/>
        <v>106.18804110515777</v>
      </c>
      <c r="D85" s="5">
        <f t="shared" si="9"/>
        <v>33.055185730950321</v>
      </c>
      <c r="E85" s="5">
        <f t="shared" si="10"/>
        <v>4.8181971368220413</v>
      </c>
      <c r="F85" s="5">
        <f t="shared" si="11"/>
        <v>37.873382867772364</v>
      </c>
      <c r="G85" s="5">
        <f t="shared" si="12"/>
        <v>1.0118213987326286</v>
      </c>
      <c r="H85" s="5">
        <f t="shared" si="13"/>
        <v>0</v>
      </c>
      <c r="I85" s="9">
        <f t="shared" si="14"/>
        <v>38.885204266504992</v>
      </c>
    </row>
    <row r="86" spans="2:9">
      <c r="B86" s="1">
        <f t="shared" si="15"/>
        <v>70</v>
      </c>
      <c r="C86" s="5">
        <f t="shared" si="8"/>
        <v>71.989055385763876</v>
      </c>
      <c r="D86" s="5">
        <f t="shared" si="9"/>
        <v>34.198985719393889</v>
      </c>
      <c r="E86" s="5">
        <f t="shared" si="10"/>
        <v>3.674397148378473</v>
      </c>
      <c r="F86" s="5">
        <f t="shared" si="11"/>
        <v>37.873382867772364</v>
      </c>
      <c r="G86" s="5">
        <f t="shared" si="12"/>
        <v>0.77162340115947925</v>
      </c>
      <c r="H86" s="5">
        <f t="shared" si="13"/>
        <v>0</v>
      </c>
      <c r="I86" s="9">
        <f t="shared" si="14"/>
        <v>38.645006268931844</v>
      </c>
    </row>
    <row r="87" spans="2:9">
      <c r="B87" s="1">
        <f t="shared" si="15"/>
        <v>71</v>
      </c>
      <c r="C87" s="5">
        <f t="shared" si="8"/>
        <v>36.606691064627668</v>
      </c>
      <c r="D87" s="5">
        <f t="shared" si="9"/>
        <v>35.382364321136208</v>
      </c>
      <c r="E87" s="5">
        <f t="shared" si="10"/>
        <v>2.4910185466361585</v>
      </c>
      <c r="F87" s="5">
        <f t="shared" si="11"/>
        <v>37.873382867772364</v>
      </c>
      <c r="G87" s="5">
        <f t="shared" si="12"/>
        <v>0.52311389479359327</v>
      </c>
      <c r="H87" s="5">
        <f t="shared" si="13"/>
        <v>0</v>
      </c>
      <c r="I87" s="9">
        <f t="shared" si="14"/>
        <v>38.39649676256596</v>
      </c>
    </row>
    <row r="88" spans="2:9" ht="13.5" thickBot="1">
      <c r="B88" s="1">
        <f t="shared" si="15"/>
        <v>72</v>
      </c>
      <c r="C88" s="5">
        <f t="shared" si="8"/>
        <v>-4.2916781239910051E-12</v>
      </c>
      <c r="D88" s="5">
        <f t="shared" si="9"/>
        <v>36.60669106463196</v>
      </c>
      <c r="E88" s="5">
        <f t="shared" si="10"/>
        <v>1.266691803140404</v>
      </c>
      <c r="F88" s="5">
        <f t="shared" si="11"/>
        <v>37.873382867772364</v>
      </c>
      <c r="G88" s="5">
        <f t="shared" si="12"/>
        <v>0.26600527865948481</v>
      </c>
      <c r="H88" s="5">
        <f t="shared" si="13"/>
        <v>0</v>
      </c>
      <c r="I88" s="9">
        <f t="shared" si="14"/>
        <v>38.139388146431848</v>
      </c>
    </row>
    <row r="89" spans="2:9" ht="13.5" thickBot="1">
      <c r="C89" s="6" t="s">
        <v>0</v>
      </c>
      <c r="D89" s="7">
        <f>SUM(D17:D76)</f>
        <v>633.15969632791632</v>
      </c>
      <c r="E89" s="7">
        <f t="shared" ref="E89:I89" si="16">SUM(E17:E76)</f>
        <v>1639.2432757384263</v>
      </c>
      <c r="F89" s="7">
        <f t="shared" si="16"/>
        <v>2272.4029720663393</v>
      </c>
      <c r="G89" s="7">
        <f t="shared" si="16"/>
        <v>344.24108790506926</v>
      </c>
      <c r="H89" s="7">
        <f t="shared" si="16"/>
        <v>0</v>
      </c>
      <c r="I89" s="8">
        <f t="shared" si="16"/>
        <v>2616.6440599714115</v>
      </c>
    </row>
    <row r="90" spans="2:9">
      <c r="I90" s="16"/>
    </row>
    <row r="91" spans="2:9">
      <c r="I91" s="17"/>
    </row>
  </sheetData>
  <mergeCells count="8">
    <mergeCell ref="G10:H10"/>
    <mergeCell ref="G11:I11"/>
    <mergeCell ref="B2:H2"/>
    <mergeCell ref="B4:I4"/>
    <mergeCell ref="G6:H6"/>
    <mergeCell ref="G7:H7"/>
    <mergeCell ref="G8:H8"/>
    <mergeCell ref="G9:H9"/>
  </mergeCells>
  <hyperlinks>
    <hyperlink ref="B2" r:id="rId1"/>
  </hyperlinks>
  <pageMargins left="0.7" right="0.7" top="0.75" bottom="0.75" header="0.3" footer="0.3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>
  <dimension ref="B1:J79"/>
  <sheetViews>
    <sheetView workbookViewId="0">
      <selection activeCell="B2" sqref="B2:H2"/>
    </sheetView>
  </sheetViews>
  <sheetFormatPr baseColWidth="10" defaultRowHeight="12.75"/>
  <cols>
    <col min="1" max="1" width="0.85546875" style="1" customWidth="1"/>
    <col min="2" max="2" width="5" style="1" customWidth="1"/>
    <col min="3" max="3" width="21.5703125" style="1" bestFit="1" customWidth="1"/>
    <col min="4" max="5" width="10.7109375" style="1" bestFit="1" customWidth="1"/>
    <col min="6" max="6" width="11.140625" style="1" bestFit="1" customWidth="1"/>
    <col min="7" max="7" width="10.85546875" style="1" bestFit="1" customWidth="1"/>
    <col min="8" max="8" width="15.140625" style="1" bestFit="1" customWidth="1"/>
    <col min="9" max="9" width="15.5703125" style="1" bestFit="1" customWidth="1"/>
    <col min="10" max="10" width="17" style="1" bestFit="1" customWidth="1"/>
    <col min="11" max="16384" width="11.42578125" style="1"/>
  </cols>
  <sheetData>
    <row r="1" spans="2:10" s="25" customFormat="1" ht="15.75" thickBot="1"/>
    <row r="2" spans="2:10" s="26" customFormat="1" ht="34.5" thickBot="1">
      <c r="B2" s="27" t="s">
        <v>25</v>
      </c>
      <c r="C2" s="28"/>
      <c r="D2" s="28"/>
      <c r="E2" s="28"/>
      <c r="F2" s="28"/>
      <c r="G2" s="28"/>
      <c r="H2" s="29"/>
    </row>
    <row r="3" spans="2:10" ht="13.5" thickBot="1"/>
    <row r="4" spans="2:10" ht="13.5" thickBot="1">
      <c r="B4" s="34" t="s">
        <v>16</v>
      </c>
      <c r="C4" s="35"/>
      <c r="D4" s="35"/>
      <c r="E4" s="35"/>
      <c r="F4" s="35"/>
      <c r="G4" s="35"/>
      <c r="H4" s="35"/>
      <c r="I4" s="36"/>
    </row>
    <row r="6" spans="2:10">
      <c r="C6" s="24" t="s">
        <v>2</v>
      </c>
      <c r="D6" s="11">
        <v>60</v>
      </c>
      <c r="G6" s="33" t="s">
        <v>17</v>
      </c>
      <c r="H6" s="33"/>
      <c r="I6" s="14">
        <v>0.25</v>
      </c>
    </row>
    <row r="7" spans="2:10">
      <c r="C7" s="24" t="s">
        <v>3</v>
      </c>
      <c r="D7" s="12">
        <v>100000</v>
      </c>
      <c r="G7" s="33" t="s">
        <v>18</v>
      </c>
      <c r="H7" s="33"/>
      <c r="I7" s="14">
        <f>((1+I6)^(1/12))-1</f>
        <v>1.8769265121506118E-2</v>
      </c>
    </row>
    <row r="8" spans="2:10">
      <c r="C8" s="24" t="s">
        <v>4</v>
      </c>
      <c r="D8" s="13">
        <v>0</v>
      </c>
      <c r="G8" s="33" t="s">
        <v>21</v>
      </c>
      <c r="H8" s="33"/>
      <c r="I8" s="15">
        <f>NPV(I7,H17:H76)</f>
        <v>143107.5555133025</v>
      </c>
    </row>
    <row r="9" spans="2:10">
      <c r="C9" s="24" t="s">
        <v>5</v>
      </c>
      <c r="D9" s="13">
        <v>0.21</v>
      </c>
      <c r="G9" s="33" t="s">
        <v>22</v>
      </c>
      <c r="H9" s="33"/>
      <c r="I9" s="15">
        <f>H77</f>
        <v>236659.61626991324</v>
      </c>
    </row>
    <row r="10" spans="2:10" ht="13.5" thickBot="1">
      <c r="C10" s="24" t="s">
        <v>13</v>
      </c>
      <c r="D10" s="13">
        <v>0</v>
      </c>
      <c r="G10" s="33" t="s">
        <v>19</v>
      </c>
      <c r="H10" s="33"/>
      <c r="I10" s="15">
        <f>D7*(1-D8)</f>
        <v>100000</v>
      </c>
    </row>
    <row r="11" spans="2:10" ht="13.5" thickBot="1">
      <c r="G11" s="30" t="s">
        <v>20</v>
      </c>
      <c r="H11" s="31"/>
      <c r="I11" s="32"/>
    </row>
    <row r="12" spans="2:10">
      <c r="C12" s="2" t="s">
        <v>6</v>
      </c>
      <c r="D12" s="2" t="s">
        <v>7</v>
      </c>
      <c r="E12" s="2" t="s">
        <v>8</v>
      </c>
      <c r="H12" s="1" t="s">
        <v>23</v>
      </c>
      <c r="I12" s="16">
        <f>IRR(J16:J76)</f>
        <v>3.7570130435903938E-2</v>
      </c>
    </row>
    <row r="13" spans="2:10">
      <c r="C13" s="3">
        <v>0.35</v>
      </c>
      <c r="D13" s="3">
        <f>C13/12</f>
        <v>2.9166666666666664E-2</v>
      </c>
      <c r="E13" s="3">
        <f>((1+D13)^(12))-1</f>
        <v>0.41197997849136914</v>
      </c>
      <c r="F13" s="4" t="s">
        <v>26</v>
      </c>
      <c r="G13" s="4">
        <f>D7/((1-(1/(((1+D13)^D6))))/D13)</f>
        <v>3549.0305271337934</v>
      </c>
      <c r="H13" s="22" t="s">
        <v>24</v>
      </c>
      <c r="I13" s="23">
        <f>((1+I12)^(365/30))-1</f>
        <v>0.56631499724811096</v>
      </c>
    </row>
    <row r="14" spans="2:10" ht="13.5" thickBot="1"/>
    <row r="15" spans="2:10" s="4" customFormat="1" ht="13.5" thickBot="1">
      <c r="B15" s="19" t="s">
        <v>15</v>
      </c>
      <c r="C15" s="20" t="s">
        <v>1</v>
      </c>
      <c r="D15" s="20" t="s">
        <v>10</v>
      </c>
      <c r="E15" s="20" t="s">
        <v>9</v>
      </c>
      <c r="F15" s="20" t="s">
        <v>11</v>
      </c>
      <c r="G15" s="20" t="s">
        <v>12</v>
      </c>
      <c r="H15" s="21" t="s">
        <v>14</v>
      </c>
      <c r="I15" s="37" t="s">
        <v>27</v>
      </c>
      <c r="J15" s="38" t="s">
        <v>28</v>
      </c>
    </row>
    <row r="16" spans="2:10">
      <c r="B16" s="1">
        <v>0</v>
      </c>
      <c r="C16" s="5">
        <f>D7</f>
        <v>100000</v>
      </c>
      <c r="D16" s="5"/>
      <c r="E16" s="5"/>
      <c r="F16" s="5"/>
      <c r="G16" s="5"/>
      <c r="H16" s="9">
        <f>C16*(D8-1)</f>
        <v>-100000</v>
      </c>
      <c r="I16" s="5"/>
      <c r="J16" s="9">
        <f>C16*(D8-1)</f>
        <v>-100000</v>
      </c>
    </row>
    <row r="17" spans="2:10">
      <c r="B17" s="1">
        <v>1</v>
      </c>
      <c r="C17" s="5">
        <f t="shared" ref="C17:C76" si="0">IF($D$6&gt;=B17,C16-D17,"")</f>
        <v>99367.636139532871</v>
      </c>
      <c r="D17" s="5">
        <f t="shared" ref="D17:D76" si="1">IF($D$6&gt;=B17,F17-E17,"")</f>
        <v>632.36386046712687</v>
      </c>
      <c r="E17" s="5">
        <f t="shared" ref="E17:E76" si="2">IF($D$6&gt;=B17,C16*$D$13,"")</f>
        <v>2916.6666666666665</v>
      </c>
      <c r="F17" s="5">
        <f>IF($D$6&gt;=B17,PMT($D$13,$D$6,-$D$7),"")</f>
        <v>3549.0305271337934</v>
      </c>
      <c r="G17" s="5">
        <f>IF($D$6&gt;=B17,E17*$D$9,"")</f>
        <v>612.5</v>
      </c>
      <c r="H17" s="9">
        <f>IF($D$6&gt;=B17,SUM(F17:G17),"")</f>
        <v>4161.5305271337929</v>
      </c>
      <c r="I17" s="5">
        <f>IF($D$6&gt;=B17,150*1.21,"")</f>
        <v>181.5</v>
      </c>
      <c r="J17" s="9">
        <f>SUM(H17:I17)</f>
        <v>4343.0305271337929</v>
      </c>
    </row>
    <row r="18" spans="2:10">
      <c r="B18" s="1">
        <f t="shared" ref="B18:B76" si="3">IF($D$6&gt;B17,B17+1,"")</f>
        <v>2</v>
      </c>
      <c r="C18" s="5">
        <f t="shared" si="0"/>
        <v>98716.828333135447</v>
      </c>
      <c r="D18" s="5">
        <f t="shared" si="1"/>
        <v>650.80780639741806</v>
      </c>
      <c r="E18" s="5">
        <f t="shared" si="2"/>
        <v>2898.2227207363753</v>
      </c>
      <c r="F18" s="5">
        <f t="shared" ref="F18:F76" si="4">IF($D$6&gt;=B18,PMT($D$13,$D$6,-$D$7),"")</f>
        <v>3549.0305271337934</v>
      </c>
      <c r="G18" s="5">
        <f t="shared" ref="G18:G76" si="5">IF($D$6&gt;=B18,E18*$D$9,"")</f>
        <v>608.62677135463878</v>
      </c>
      <c r="H18" s="9">
        <f t="shared" ref="H18:J76" si="6">IF($D$6&gt;=B18,SUM(F18:G18),"")</f>
        <v>4157.6572984884324</v>
      </c>
      <c r="I18" s="5">
        <f>IF($D$6&gt;=B18,150*1.21,"")</f>
        <v>181.5</v>
      </c>
      <c r="J18" s="9">
        <f t="shared" ref="J18:J76" si="7">SUM(H18:I18)</f>
        <v>4339.1572984884324</v>
      </c>
    </row>
    <row r="19" spans="2:10">
      <c r="B19" s="1">
        <f t="shared" si="3"/>
        <v>3</v>
      </c>
      <c r="C19" s="5">
        <f t="shared" si="0"/>
        <v>98047.038632384763</v>
      </c>
      <c r="D19" s="5">
        <f t="shared" si="1"/>
        <v>669.78970075067627</v>
      </c>
      <c r="E19" s="5">
        <f t="shared" si="2"/>
        <v>2879.2408263831171</v>
      </c>
      <c r="F19" s="5">
        <f t="shared" si="4"/>
        <v>3549.0305271337934</v>
      </c>
      <c r="G19" s="5">
        <f t="shared" si="5"/>
        <v>604.64057354045462</v>
      </c>
      <c r="H19" s="9">
        <f t="shared" si="6"/>
        <v>4153.671100674248</v>
      </c>
      <c r="I19" s="5">
        <f>IF($D$6&gt;=B19,150*1.21,"")</f>
        <v>181.5</v>
      </c>
      <c r="J19" s="9">
        <f t="shared" si="7"/>
        <v>4335.171100674248</v>
      </c>
    </row>
    <row r="20" spans="2:10">
      <c r="B20" s="1">
        <f t="shared" si="3"/>
        <v>4</v>
      </c>
      <c r="C20" s="5">
        <f t="shared" si="0"/>
        <v>97357.71339869553</v>
      </c>
      <c r="D20" s="5">
        <f t="shared" si="1"/>
        <v>689.3252336892383</v>
      </c>
      <c r="E20" s="5">
        <f t="shared" si="2"/>
        <v>2859.7052934445551</v>
      </c>
      <c r="F20" s="5">
        <f t="shared" si="4"/>
        <v>3549.0305271337934</v>
      </c>
      <c r="G20" s="5">
        <f t="shared" si="5"/>
        <v>600.5381116233566</v>
      </c>
      <c r="H20" s="9">
        <f t="shared" si="6"/>
        <v>4149.5686387571495</v>
      </c>
      <c r="I20" s="5">
        <f>IF($D$6&gt;=B20,150*1.21,"")</f>
        <v>181.5</v>
      </c>
      <c r="J20" s="9">
        <f t="shared" si="7"/>
        <v>4331.0686387571495</v>
      </c>
    </row>
    <row r="21" spans="2:10">
      <c r="B21" s="1">
        <f t="shared" si="3"/>
        <v>5</v>
      </c>
      <c r="C21" s="5">
        <f t="shared" si="0"/>
        <v>96648.282845690352</v>
      </c>
      <c r="D21" s="5">
        <f t="shared" si="1"/>
        <v>709.43055300517426</v>
      </c>
      <c r="E21" s="5">
        <f t="shared" si="2"/>
        <v>2839.5999741286191</v>
      </c>
      <c r="F21" s="5">
        <f t="shared" si="4"/>
        <v>3549.0305271337934</v>
      </c>
      <c r="G21" s="5">
        <f t="shared" si="5"/>
        <v>596.31599456700997</v>
      </c>
      <c r="H21" s="9">
        <f t="shared" si="6"/>
        <v>4145.3465217008034</v>
      </c>
      <c r="I21" s="5">
        <f>IF($D$6&gt;=B21,150*1.21,"")</f>
        <v>181.5</v>
      </c>
      <c r="J21" s="9">
        <f t="shared" si="7"/>
        <v>4326.8465217008034</v>
      </c>
    </row>
    <row r="22" spans="2:10">
      <c r="B22" s="1">
        <f t="shared" si="3"/>
        <v>6</v>
      </c>
      <c r="C22" s="5">
        <f t="shared" si="0"/>
        <v>95918.16056822252</v>
      </c>
      <c r="D22" s="5">
        <f t="shared" si="1"/>
        <v>730.12227746782492</v>
      </c>
      <c r="E22" s="5">
        <f t="shared" si="2"/>
        <v>2818.9082496659685</v>
      </c>
      <c r="F22" s="5">
        <f t="shared" si="4"/>
        <v>3549.0305271337934</v>
      </c>
      <c r="G22" s="5">
        <f t="shared" si="5"/>
        <v>591.97073242985334</v>
      </c>
      <c r="H22" s="9">
        <f t="shared" si="6"/>
        <v>4141.0012595636472</v>
      </c>
      <c r="I22" s="5">
        <f>IF($D$6&gt;=B22,150*1.21,"")</f>
        <v>181.5</v>
      </c>
      <c r="J22" s="9">
        <f t="shared" si="7"/>
        <v>4322.5012595636472</v>
      </c>
    </row>
    <row r="23" spans="2:10">
      <c r="B23" s="1">
        <f t="shared" si="3"/>
        <v>7</v>
      </c>
      <c r="C23" s="5">
        <f t="shared" si="0"/>
        <v>95166.743057661879</v>
      </c>
      <c r="D23" s="5">
        <f t="shared" si="1"/>
        <v>751.41751056063686</v>
      </c>
      <c r="E23" s="5">
        <f t="shared" si="2"/>
        <v>2797.6130165731565</v>
      </c>
      <c r="F23" s="5">
        <f t="shared" si="4"/>
        <v>3549.0305271337934</v>
      </c>
      <c r="G23" s="5">
        <f t="shared" si="5"/>
        <v>587.49873348036283</v>
      </c>
      <c r="H23" s="9">
        <f t="shared" si="6"/>
        <v>4136.5292606141566</v>
      </c>
      <c r="I23" s="5">
        <f>IF($D$6&gt;=B23,150*1.21,"")</f>
        <v>181.5</v>
      </c>
      <c r="J23" s="9">
        <f t="shared" si="7"/>
        <v>4318.0292606141566</v>
      </c>
    </row>
    <row r="24" spans="2:10">
      <c r="B24" s="1">
        <f t="shared" si="3"/>
        <v>8</v>
      </c>
      <c r="C24" s="5">
        <f t="shared" si="0"/>
        <v>94393.409203043222</v>
      </c>
      <c r="D24" s="5">
        <f t="shared" si="1"/>
        <v>773.33385461865555</v>
      </c>
      <c r="E24" s="5">
        <f t="shared" si="2"/>
        <v>2775.6966725151378</v>
      </c>
      <c r="F24" s="5">
        <f t="shared" si="4"/>
        <v>3549.0305271337934</v>
      </c>
      <c r="G24" s="5">
        <f t="shared" si="5"/>
        <v>582.89630122817891</v>
      </c>
      <c r="H24" s="9">
        <f t="shared" si="6"/>
        <v>4131.9268283619722</v>
      </c>
      <c r="I24" s="5">
        <f>IF($D$6&gt;=B24,150*1.21,"")</f>
        <v>181.5</v>
      </c>
      <c r="J24" s="9">
        <f t="shared" si="7"/>
        <v>4313.4268283619722</v>
      </c>
    </row>
    <row r="25" spans="2:10">
      <c r="B25" s="1">
        <f t="shared" si="3"/>
        <v>9</v>
      </c>
      <c r="C25" s="5">
        <f t="shared" si="0"/>
        <v>93597.519777664857</v>
      </c>
      <c r="D25" s="5">
        <f t="shared" si="1"/>
        <v>795.88942537836647</v>
      </c>
      <c r="E25" s="5">
        <f t="shared" si="2"/>
        <v>2753.1411017554269</v>
      </c>
      <c r="F25" s="5">
        <f t="shared" si="4"/>
        <v>3549.0305271337934</v>
      </c>
      <c r="G25" s="5">
        <f t="shared" si="5"/>
        <v>578.15963136863968</v>
      </c>
      <c r="H25" s="9">
        <f t="shared" si="6"/>
        <v>4127.1901585024334</v>
      </c>
      <c r="I25" s="5">
        <f>IF($D$6&gt;=B25,150*1.21,"")</f>
        <v>181.5</v>
      </c>
      <c r="J25" s="9">
        <f t="shared" si="7"/>
        <v>4308.6901585024334</v>
      </c>
    </row>
    <row r="26" spans="2:10">
      <c r="B26" s="1">
        <f t="shared" si="3"/>
        <v>10</v>
      </c>
      <c r="C26" s="5">
        <f t="shared" si="0"/>
        <v>92778.416910712956</v>
      </c>
      <c r="D26" s="5">
        <f t="shared" si="1"/>
        <v>819.10286695190189</v>
      </c>
      <c r="E26" s="5">
        <f t="shared" si="2"/>
        <v>2729.9276601818915</v>
      </c>
      <c r="F26" s="5">
        <f t="shared" si="4"/>
        <v>3549.0305271337934</v>
      </c>
      <c r="G26" s="5">
        <f t="shared" si="5"/>
        <v>573.28480863819721</v>
      </c>
      <c r="H26" s="9">
        <f t="shared" si="6"/>
        <v>4122.3153357719902</v>
      </c>
      <c r="I26" s="5">
        <f>IF($D$6&gt;=B26,150*1.21,"")</f>
        <v>181.5</v>
      </c>
      <c r="J26" s="9">
        <f t="shared" si="7"/>
        <v>4303.8153357719902</v>
      </c>
    </row>
    <row r="27" spans="2:10">
      <c r="B27" s="1">
        <f t="shared" si="3"/>
        <v>11</v>
      </c>
      <c r="C27" s="5">
        <f t="shared" si="0"/>
        <v>91935.423543474957</v>
      </c>
      <c r="D27" s="5">
        <f t="shared" si="1"/>
        <v>842.99336723799888</v>
      </c>
      <c r="E27" s="5">
        <f t="shared" si="2"/>
        <v>2706.0371598957945</v>
      </c>
      <c r="F27" s="5">
        <f t="shared" si="4"/>
        <v>3549.0305271337934</v>
      </c>
      <c r="G27" s="5">
        <f t="shared" si="5"/>
        <v>568.26780357811685</v>
      </c>
      <c r="H27" s="9">
        <f t="shared" si="6"/>
        <v>4117.2983307119102</v>
      </c>
      <c r="I27" s="5">
        <f>IF($D$6&gt;=B27,150*1.21,"")</f>
        <v>181.5</v>
      </c>
      <c r="J27" s="9">
        <f t="shared" si="7"/>
        <v>4298.7983307119102</v>
      </c>
    </row>
    <row r="28" spans="2:10">
      <c r="B28" s="1">
        <f t="shared" si="3"/>
        <v>12</v>
      </c>
      <c r="C28" s="5">
        <f t="shared" si="0"/>
        <v>91067.842869692511</v>
      </c>
      <c r="D28" s="5">
        <f t="shared" si="1"/>
        <v>867.58067378244095</v>
      </c>
      <c r="E28" s="5">
        <f t="shared" si="2"/>
        <v>2681.4498533513524</v>
      </c>
      <c r="F28" s="5">
        <f t="shared" si="4"/>
        <v>3549.0305271337934</v>
      </c>
      <c r="G28" s="5">
        <f t="shared" si="5"/>
        <v>563.10446920378399</v>
      </c>
      <c r="H28" s="9">
        <f t="shared" si="6"/>
        <v>4112.1349963375778</v>
      </c>
      <c r="I28" s="5">
        <f>IF($D$6&gt;=B28,150*1.21,"")</f>
        <v>181.5</v>
      </c>
      <c r="J28" s="9">
        <f t="shared" si="7"/>
        <v>4293.6349963375778</v>
      </c>
    </row>
    <row r="29" spans="2:10">
      <c r="B29" s="1">
        <f t="shared" si="3"/>
        <v>13</v>
      </c>
      <c r="C29" s="5">
        <f t="shared" si="0"/>
        <v>90174.957759591416</v>
      </c>
      <c r="D29" s="5">
        <f t="shared" si="1"/>
        <v>892.88511010109551</v>
      </c>
      <c r="E29" s="5">
        <f t="shared" si="2"/>
        <v>2656.1454170326979</v>
      </c>
      <c r="F29" s="5">
        <f t="shared" si="4"/>
        <v>3549.0305271337934</v>
      </c>
      <c r="G29" s="5">
        <f t="shared" si="5"/>
        <v>557.79053757686654</v>
      </c>
      <c r="H29" s="9">
        <f t="shared" si="6"/>
        <v>4106.8210647106598</v>
      </c>
      <c r="I29" s="5">
        <f>IF($D$6&gt;=B29,150*1.21,"")</f>
        <v>181.5</v>
      </c>
      <c r="J29" s="9">
        <f t="shared" si="7"/>
        <v>4288.3210647106598</v>
      </c>
    </row>
    <row r="30" spans="2:10">
      <c r="B30" s="1">
        <f t="shared" si="3"/>
        <v>14</v>
      </c>
      <c r="C30" s="5">
        <f t="shared" si="0"/>
        <v>89256.030167112374</v>
      </c>
      <c r="D30" s="5">
        <f t="shared" si="1"/>
        <v>918.92759247904405</v>
      </c>
      <c r="E30" s="5">
        <f t="shared" si="2"/>
        <v>2630.1029346547493</v>
      </c>
      <c r="F30" s="5">
        <f t="shared" si="4"/>
        <v>3549.0305271337934</v>
      </c>
      <c r="G30" s="5">
        <f t="shared" si="5"/>
        <v>552.32161627749736</v>
      </c>
      <c r="H30" s="9">
        <f t="shared" si="6"/>
        <v>4101.3521434112909</v>
      </c>
      <c r="I30" s="5">
        <f>IF($D$6&gt;=B30,150*1.21,"")</f>
        <v>181.5</v>
      </c>
      <c r="J30" s="9">
        <f t="shared" si="7"/>
        <v>4282.8521434112909</v>
      </c>
    </row>
    <row r="31" spans="2:10">
      <c r="B31" s="1">
        <f t="shared" si="3"/>
        <v>15</v>
      </c>
      <c r="C31" s="5">
        <f t="shared" si="0"/>
        <v>88310.300519852695</v>
      </c>
      <c r="D31" s="5">
        <f t="shared" si="1"/>
        <v>945.72964725968268</v>
      </c>
      <c r="E31" s="5">
        <f t="shared" si="2"/>
        <v>2603.3008798741107</v>
      </c>
      <c r="F31" s="5">
        <f t="shared" si="4"/>
        <v>3549.0305271337934</v>
      </c>
      <c r="G31" s="5">
        <f t="shared" si="5"/>
        <v>546.69318477356319</v>
      </c>
      <c r="H31" s="9">
        <f t="shared" si="6"/>
        <v>4095.7237119073566</v>
      </c>
      <c r="I31" s="5">
        <f>IF($D$6&gt;=B31,150*1.21,"")</f>
        <v>181.5</v>
      </c>
      <c r="J31" s="9">
        <f t="shared" si="7"/>
        <v>4277.2237119073561</v>
      </c>
    </row>
    <row r="32" spans="2:10">
      <c r="B32" s="1">
        <f t="shared" si="3"/>
        <v>16</v>
      </c>
      <c r="C32" s="5">
        <f t="shared" si="0"/>
        <v>87336.9870912146</v>
      </c>
      <c r="D32" s="5">
        <f t="shared" si="1"/>
        <v>973.31342863809004</v>
      </c>
      <c r="E32" s="5">
        <f t="shared" si="2"/>
        <v>2575.7170984957033</v>
      </c>
      <c r="F32" s="5">
        <f t="shared" si="4"/>
        <v>3549.0305271337934</v>
      </c>
      <c r="G32" s="5">
        <f t="shared" si="5"/>
        <v>540.90059068409766</v>
      </c>
      <c r="H32" s="9">
        <f t="shared" si="6"/>
        <v>4089.9311178178909</v>
      </c>
      <c r="I32" s="5">
        <f>IF($D$6&gt;=B32,150*1.21,"")</f>
        <v>181.5</v>
      </c>
      <c r="J32" s="9">
        <f t="shared" si="7"/>
        <v>4271.4311178178905</v>
      </c>
    </row>
    <row r="33" spans="2:10">
      <c r="B33" s="1">
        <f t="shared" si="3"/>
        <v>17</v>
      </c>
      <c r="C33" s="5">
        <f t="shared" si="0"/>
        <v>86335.285354241234</v>
      </c>
      <c r="D33" s="5">
        <f t="shared" si="1"/>
        <v>1001.701736973368</v>
      </c>
      <c r="E33" s="5">
        <f t="shared" si="2"/>
        <v>2547.3287901604253</v>
      </c>
      <c r="F33" s="5">
        <f t="shared" si="4"/>
        <v>3549.0305271337934</v>
      </c>
      <c r="G33" s="5">
        <f t="shared" si="5"/>
        <v>534.93904593368927</v>
      </c>
      <c r="H33" s="9">
        <f t="shared" si="6"/>
        <v>4083.9695730674825</v>
      </c>
      <c r="I33" s="5">
        <f>IF($D$6&gt;=B33,150*1.21,"")</f>
        <v>181.5</v>
      </c>
      <c r="J33" s="9">
        <f t="shared" si="7"/>
        <v>4265.469573067483</v>
      </c>
    </row>
    <row r="34" spans="2:10">
      <c r="B34" s="1">
        <f t="shared" si="3"/>
        <v>18</v>
      </c>
      <c r="C34" s="5">
        <f t="shared" si="0"/>
        <v>85304.367316606149</v>
      </c>
      <c r="D34" s="5">
        <f t="shared" si="1"/>
        <v>1030.918037635091</v>
      </c>
      <c r="E34" s="5">
        <f t="shared" si="2"/>
        <v>2518.1124894987024</v>
      </c>
      <c r="F34" s="5">
        <f t="shared" si="4"/>
        <v>3549.0305271337934</v>
      </c>
      <c r="G34" s="5">
        <f t="shared" si="5"/>
        <v>528.80362279472752</v>
      </c>
      <c r="H34" s="9">
        <f t="shared" si="6"/>
        <v>4077.8341499285207</v>
      </c>
      <c r="I34" s="5">
        <f>IF($D$6&gt;=B34,150*1.21,"")</f>
        <v>181.5</v>
      </c>
      <c r="J34" s="9">
        <f t="shared" si="7"/>
        <v>4259.3341499285207</v>
      </c>
    </row>
    <row r="35" spans="2:10">
      <c r="B35" s="1">
        <f t="shared" si="3"/>
        <v>19</v>
      </c>
      <c r="C35" s="5">
        <f t="shared" si="0"/>
        <v>84243.380836206707</v>
      </c>
      <c r="D35" s="5">
        <f t="shared" si="1"/>
        <v>1060.9864803994478</v>
      </c>
      <c r="E35" s="5">
        <f t="shared" si="2"/>
        <v>2488.0440467343456</v>
      </c>
      <c r="F35" s="5">
        <f t="shared" si="4"/>
        <v>3549.0305271337934</v>
      </c>
      <c r="G35" s="5">
        <f t="shared" si="5"/>
        <v>522.4892498142126</v>
      </c>
      <c r="H35" s="9">
        <f t="shared" si="6"/>
        <v>4071.519776948006</v>
      </c>
      <c r="I35" s="5">
        <f>IF($D$6&gt;=B35,150*1.21,"")</f>
        <v>181.5</v>
      </c>
      <c r="J35" s="9">
        <f t="shared" si="7"/>
        <v>4253.0197769480055</v>
      </c>
    </row>
    <row r="36" spans="2:10">
      <c r="B36" s="1">
        <f t="shared" si="3"/>
        <v>20</v>
      </c>
      <c r="C36" s="5">
        <f t="shared" si="0"/>
        <v>83151.448916795605</v>
      </c>
      <c r="D36" s="5">
        <f t="shared" si="1"/>
        <v>1091.9319194110981</v>
      </c>
      <c r="E36" s="5">
        <f t="shared" si="2"/>
        <v>2457.0986077226953</v>
      </c>
      <c r="F36" s="5">
        <f t="shared" si="4"/>
        <v>3549.0305271337934</v>
      </c>
      <c r="G36" s="5">
        <f t="shared" si="5"/>
        <v>515.99070762176598</v>
      </c>
      <c r="H36" s="9">
        <f t="shared" si="6"/>
        <v>4065.0212347555594</v>
      </c>
      <c r="I36" s="5">
        <f>IF($D$6&gt;=B36,150*1.21,"")</f>
        <v>181.5</v>
      </c>
      <c r="J36" s="9">
        <f t="shared" si="7"/>
        <v>4246.5212347555589</v>
      </c>
    </row>
    <row r="37" spans="2:10">
      <c r="B37" s="1">
        <f t="shared" si="3"/>
        <v>21</v>
      </c>
      <c r="C37" s="5">
        <f t="shared" si="0"/>
        <v>82027.668983068346</v>
      </c>
      <c r="D37" s="5">
        <f t="shared" si="1"/>
        <v>1123.779933727255</v>
      </c>
      <c r="E37" s="5">
        <f t="shared" si="2"/>
        <v>2425.2505934065384</v>
      </c>
      <c r="F37" s="5">
        <f t="shared" si="4"/>
        <v>3549.0305271337934</v>
      </c>
      <c r="G37" s="5">
        <f t="shared" si="5"/>
        <v>509.30262461537308</v>
      </c>
      <c r="H37" s="9">
        <f t="shared" si="6"/>
        <v>4058.3331517491665</v>
      </c>
      <c r="I37" s="5">
        <f>IF($D$6&gt;=B37,150*1.21,"")</f>
        <v>181.5</v>
      </c>
      <c r="J37" s="9">
        <f t="shared" si="7"/>
        <v>4239.8331517491661</v>
      </c>
    </row>
    <row r="38" spans="2:10">
      <c r="B38" s="1">
        <f t="shared" si="3"/>
        <v>22</v>
      </c>
      <c r="C38" s="5">
        <f t="shared" si="0"/>
        <v>80871.112134607378</v>
      </c>
      <c r="D38" s="5">
        <f t="shared" si="1"/>
        <v>1156.5568484609666</v>
      </c>
      <c r="E38" s="5">
        <f t="shared" si="2"/>
        <v>2392.4736786728267</v>
      </c>
      <c r="F38" s="5">
        <f t="shared" si="4"/>
        <v>3549.0305271337934</v>
      </c>
      <c r="G38" s="5">
        <f t="shared" si="5"/>
        <v>502.41947252129359</v>
      </c>
      <c r="H38" s="9">
        <f t="shared" si="6"/>
        <v>4051.4499996550871</v>
      </c>
      <c r="I38" s="5">
        <f>IF($D$6&gt;=B38,150*1.21,"")</f>
        <v>181.5</v>
      </c>
      <c r="J38" s="9">
        <f t="shared" si="7"/>
        <v>4232.9499996550876</v>
      </c>
    </row>
    <row r="39" spans="2:10">
      <c r="B39" s="1">
        <f t="shared" si="3"/>
        <v>23</v>
      </c>
      <c r="C39" s="5">
        <f t="shared" si="0"/>
        <v>79680.822378066296</v>
      </c>
      <c r="D39" s="5">
        <f t="shared" si="1"/>
        <v>1190.2897565410785</v>
      </c>
      <c r="E39" s="5">
        <f t="shared" si="2"/>
        <v>2358.7407705927149</v>
      </c>
      <c r="F39" s="5">
        <f t="shared" si="4"/>
        <v>3549.0305271337934</v>
      </c>
      <c r="G39" s="5">
        <f t="shared" si="5"/>
        <v>495.33556182447012</v>
      </c>
      <c r="H39" s="9">
        <f t="shared" si="6"/>
        <v>4044.3660889582634</v>
      </c>
      <c r="I39" s="5">
        <f>IF($D$6&gt;=B39,150*1.21,"")</f>
        <v>181.5</v>
      </c>
      <c r="J39" s="9">
        <f t="shared" si="7"/>
        <v>4225.8660889582634</v>
      </c>
    </row>
    <row r="40" spans="2:10">
      <c r="B40" s="1">
        <f t="shared" si="3"/>
        <v>24</v>
      </c>
      <c r="C40" s="5">
        <f t="shared" si="0"/>
        <v>78455.815836959431</v>
      </c>
      <c r="D40" s="5">
        <f t="shared" si="1"/>
        <v>1225.0065411068599</v>
      </c>
      <c r="E40" s="5">
        <f t="shared" si="2"/>
        <v>2324.0239860269335</v>
      </c>
      <c r="F40" s="5">
        <f t="shared" si="4"/>
        <v>3549.0305271337934</v>
      </c>
      <c r="G40" s="5">
        <f t="shared" si="5"/>
        <v>488.045037065656</v>
      </c>
      <c r="H40" s="9">
        <f t="shared" si="6"/>
        <v>4037.0755641994492</v>
      </c>
      <c r="I40" s="5">
        <f>IF($D$6&gt;=B40,150*1.21,"")</f>
        <v>181.5</v>
      </c>
      <c r="J40" s="9">
        <f t="shared" si="7"/>
        <v>4218.5755641994492</v>
      </c>
    </row>
    <row r="41" spans="2:10">
      <c r="B41" s="1">
        <f t="shared" si="3"/>
        <v>25</v>
      </c>
      <c r="C41" s="5">
        <f t="shared" si="0"/>
        <v>77195.079938403622</v>
      </c>
      <c r="D41" s="5">
        <f t="shared" si="1"/>
        <v>1260.7358985558103</v>
      </c>
      <c r="E41" s="5">
        <f t="shared" si="2"/>
        <v>2288.2946285779831</v>
      </c>
      <c r="F41" s="5">
        <f t="shared" si="4"/>
        <v>3549.0305271337934</v>
      </c>
      <c r="G41" s="5">
        <f t="shared" si="5"/>
        <v>480.54187200137642</v>
      </c>
      <c r="H41" s="9">
        <f t="shared" si="6"/>
        <v>4029.5723991351697</v>
      </c>
      <c r="I41" s="5">
        <f>IF($D$6&gt;=B41,150*1.21,"")</f>
        <v>181.5</v>
      </c>
      <c r="J41" s="9">
        <f t="shared" si="7"/>
        <v>4211.0723991351697</v>
      </c>
    </row>
    <row r="42" spans="2:10">
      <c r="B42" s="1">
        <f t="shared" si="3"/>
        <v>26</v>
      </c>
      <c r="C42" s="5">
        <f t="shared" si="0"/>
        <v>75897.572576139937</v>
      </c>
      <c r="D42" s="5">
        <f t="shared" si="1"/>
        <v>1297.5073622636878</v>
      </c>
      <c r="E42" s="5">
        <f t="shared" si="2"/>
        <v>2251.5231648701056</v>
      </c>
      <c r="F42" s="5">
        <f t="shared" si="4"/>
        <v>3549.0305271337934</v>
      </c>
      <c r="G42" s="5">
        <f t="shared" si="5"/>
        <v>472.81986462272215</v>
      </c>
      <c r="H42" s="9">
        <f t="shared" si="6"/>
        <v>4021.8503917565154</v>
      </c>
      <c r="I42" s="5">
        <f>IF($D$6&gt;=B42,150*1.21,"")</f>
        <v>181.5</v>
      </c>
      <c r="J42" s="9">
        <f t="shared" si="7"/>
        <v>4203.3503917565158</v>
      </c>
    </row>
    <row r="43" spans="2:10">
      <c r="B43" s="1">
        <f t="shared" si="3"/>
        <v>27</v>
      </c>
      <c r="C43" s="5">
        <f t="shared" si="0"/>
        <v>74562.221249143564</v>
      </c>
      <c r="D43" s="5">
        <f t="shared" si="1"/>
        <v>1335.3513269963787</v>
      </c>
      <c r="E43" s="5">
        <f t="shared" si="2"/>
        <v>2213.6792001374147</v>
      </c>
      <c r="F43" s="5">
        <f t="shared" si="4"/>
        <v>3549.0305271337934</v>
      </c>
      <c r="G43" s="5">
        <f t="shared" si="5"/>
        <v>464.87263202885708</v>
      </c>
      <c r="H43" s="9">
        <f t="shared" si="6"/>
        <v>4013.9031591626504</v>
      </c>
      <c r="I43" s="5">
        <f>IF($D$6&gt;=B43,150*1.21,"")</f>
        <v>181.5</v>
      </c>
      <c r="J43" s="9">
        <f t="shared" si="7"/>
        <v>4195.4031591626499</v>
      </c>
    </row>
    <row r="44" spans="2:10">
      <c r="B44" s="1">
        <f t="shared" si="3"/>
        <v>28</v>
      </c>
      <c r="C44" s="5">
        <f t="shared" si="0"/>
        <v>73187.922175109794</v>
      </c>
      <c r="D44" s="5">
        <f t="shared" si="1"/>
        <v>1374.2990740337732</v>
      </c>
      <c r="E44" s="5">
        <f t="shared" si="2"/>
        <v>2174.7314531000202</v>
      </c>
      <c r="F44" s="5">
        <f t="shared" si="4"/>
        <v>3549.0305271337934</v>
      </c>
      <c r="G44" s="5">
        <f t="shared" si="5"/>
        <v>456.69360515100425</v>
      </c>
      <c r="H44" s="9">
        <f t="shared" si="6"/>
        <v>4005.7241322847976</v>
      </c>
      <c r="I44" s="5">
        <f>IF($D$6&gt;=B44,150*1.21,"")</f>
        <v>181.5</v>
      </c>
      <c r="J44" s="9">
        <f t="shared" si="7"/>
        <v>4187.2241322847976</v>
      </c>
    </row>
    <row r="45" spans="2:10">
      <c r="B45" s="1">
        <f t="shared" si="3"/>
        <v>29</v>
      </c>
      <c r="C45" s="5">
        <f t="shared" si="0"/>
        <v>71773.539378083369</v>
      </c>
      <c r="D45" s="5">
        <f t="shared" si="1"/>
        <v>1414.3827970264247</v>
      </c>
      <c r="E45" s="5">
        <f t="shared" si="2"/>
        <v>2134.6477301073687</v>
      </c>
      <c r="F45" s="5">
        <f t="shared" si="4"/>
        <v>3549.0305271337934</v>
      </c>
      <c r="G45" s="5">
        <f t="shared" si="5"/>
        <v>448.27602332254742</v>
      </c>
      <c r="H45" s="9">
        <f t="shared" si="6"/>
        <v>3997.306550456341</v>
      </c>
      <c r="I45" s="5">
        <f>IF($D$6&gt;=B45,150*1.21,"")</f>
        <v>181.5</v>
      </c>
      <c r="J45" s="9">
        <f t="shared" si="7"/>
        <v>4178.806550456341</v>
      </c>
    </row>
    <row r="46" spans="2:10">
      <c r="B46" s="1">
        <f t="shared" si="3"/>
        <v>30</v>
      </c>
      <c r="C46" s="5">
        <f t="shared" si="0"/>
        <v>70317.903749477002</v>
      </c>
      <c r="D46" s="5">
        <f t="shared" si="1"/>
        <v>1455.6356286063619</v>
      </c>
      <c r="E46" s="5">
        <f t="shared" si="2"/>
        <v>2093.3948985274315</v>
      </c>
      <c r="F46" s="5">
        <f t="shared" si="4"/>
        <v>3549.0305271337934</v>
      </c>
      <c r="G46" s="5">
        <f t="shared" si="5"/>
        <v>439.61292869076061</v>
      </c>
      <c r="H46" s="9">
        <f t="shared" si="6"/>
        <v>3988.6434558245542</v>
      </c>
      <c r="I46" s="5">
        <f>IF($D$6&gt;=B46,150*1.21,"")</f>
        <v>181.5</v>
      </c>
      <c r="J46" s="9">
        <f t="shared" si="7"/>
        <v>4170.1434558245546</v>
      </c>
    </row>
    <row r="47" spans="2:10">
      <c r="B47" s="1">
        <f t="shared" si="3"/>
        <v>31</v>
      </c>
      <c r="C47" s="5">
        <f t="shared" si="0"/>
        <v>68819.812081702956</v>
      </c>
      <c r="D47" s="5">
        <f t="shared" si="1"/>
        <v>1498.0916677740479</v>
      </c>
      <c r="E47" s="5">
        <f t="shared" si="2"/>
        <v>2050.9388593597455</v>
      </c>
      <c r="F47" s="5">
        <f t="shared" si="4"/>
        <v>3549.0305271337934</v>
      </c>
      <c r="G47" s="5">
        <f t="shared" si="5"/>
        <v>430.69716046554652</v>
      </c>
      <c r="H47" s="9">
        <f t="shared" si="6"/>
        <v>3979.7276875993398</v>
      </c>
      <c r="I47" s="5">
        <f>IF($D$6&gt;=B47,150*1.21,"")</f>
        <v>181.5</v>
      </c>
      <c r="J47" s="9">
        <f t="shared" si="7"/>
        <v>4161.2276875993393</v>
      </c>
    </row>
    <row r="48" spans="2:10">
      <c r="B48" s="1">
        <f t="shared" si="3"/>
        <v>32</v>
      </c>
      <c r="C48" s="5">
        <f t="shared" si="0"/>
        <v>67278.026073618836</v>
      </c>
      <c r="D48" s="5">
        <f t="shared" si="1"/>
        <v>1541.786008084124</v>
      </c>
      <c r="E48" s="5">
        <f t="shared" si="2"/>
        <v>2007.2445190496694</v>
      </c>
      <c r="F48" s="5">
        <f t="shared" si="4"/>
        <v>3549.0305271337934</v>
      </c>
      <c r="G48" s="5">
        <f t="shared" si="5"/>
        <v>421.52134900043058</v>
      </c>
      <c r="H48" s="9">
        <f t="shared" si="6"/>
        <v>3970.5518761342241</v>
      </c>
      <c r="I48" s="5">
        <f>IF($D$6&gt;=B48,150*1.21,"")</f>
        <v>181.5</v>
      </c>
      <c r="J48" s="9">
        <f t="shared" si="7"/>
        <v>4152.0518761342246</v>
      </c>
    </row>
    <row r="49" spans="2:10">
      <c r="B49" s="1">
        <f t="shared" si="3"/>
        <v>33</v>
      </c>
      <c r="C49" s="5">
        <f t="shared" si="0"/>
        <v>65691.271306965587</v>
      </c>
      <c r="D49" s="5">
        <f t="shared" si="1"/>
        <v>1586.7547666532441</v>
      </c>
      <c r="E49" s="5">
        <f t="shared" si="2"/>
        <v>1962.2757604805493</v>
      </c>
      <c r="F49" s="5">
        <f t="shared" si="4"/>
        <v>3549.0305271337934</v>
      </c>
      <c r="G49" s="5">
        <f t="shared" si="5"/>
        <v>412.07790970091531</v>
      </c>
      <c r="H49" s="9">
        <f t="shared" si="6"/>
        <v>3961.1084368347088</v>
      </c>
      <c r="I49" s="5">
        <f>IF($D$6&gt;=B49,150*1.21,"")</f>
        <v>181.5</v>
      </c>
      <c r="J49" s="9">
        <f t="shared" si="7"/>
        <v>4142.6084368347092</v>
      </c>
    </row>
    <row r="50" spans="2:10">
      <c r="B50" s="1">
        <f t="shared" si="3"/>
        <v>34</v>
      </c>
      <c r="C50" s="5">
        <f t="shared" si="0"/>
        <v>64058.236192951626</v>
      </c>
      <c r="D50" s="5">
        <f t="shared" si="1"/>
        <v>1633.0351140139639</v>
      </c>
      <c r="E50" s="5">
        <f t="shared" si="2"/>
        <v>1915.9954131198294</v>
      </c>
      <c r="F50" s="5">
        <f t="shared" si="4"/>
        <v>3549.0305271337934</v>
      </c>
      <c r="G50" s="5">
        <f t="shared" si="5"/>
        <v>402.35903675516414</v>
      </c>
      <c r="H50" s="9">
        <f t="shared" si="6"/>
        <v>3951.3895638889576</v>
      </c>
      <c r="I50" s="5">
        <f>IF($D$6&gt;=B50,150*1.21,"")</f>
        <v>181.5</v>
      </c>
      <c r="J50" s="9">
        <f t="shared" si="7"/>
        <v>4132.8895638889571</v>
      </c>
    </row>
    <row r="51" spans="2:10">
      <c r="B51" s="1">
        <f t="shared" si="3"/>
        <v>35</v>
      </c>
      <c r="C51" s="5">
        <f t="shared" si="0"/>
        <v>62377.570888112255</v>
      </c>
      <c r="D51" s="5">
        <f t="shared" si="1"/>
        <v>1680.6653048393712</v>
      </c>
      <c r="E51" s="5">
        <f t="shared" si="2"/>
        <v>1868.3652222944222</v>
      </c>
      <c r="F51" s="5">
        <f t="shared" si="4"/>
        <v>3549.0305271337934</v>
      </c>
      <c r="G51" s="5">
        <f t="shared" si="5"/>
        <v>392.35669668182862</v>
      </c>
      <c r="H51" s="9">
        <f t="shared" si="6"/>
        <v>3941.3872238156218</v>
      </c>
      <c r="I51" s="5">
        <f>IF($D$6&gt;=B51,150*1.21,"")</f>
        <v>181.5</v>
      </c>
      <c r="J51" s="9">
        <f t="shared" si="7"/>
        <v>4122.8872238156218</v>
      </c>
    </row>
    <row r="52" spans="2:10">
      <c r="B52" s="1">
        <f t="shared" si="3"/>
        <v>36</v>
      </c>
      <c r="C52" s="5">
        <f t="shared" si="0"/>
        <v>60647.886178548404</v>
      </c>
      <c r="D52" s="5">
        <f t="shared" si="1"/>
        <v>1729.6847095638527</v>
      </c>
      <c r="E52" s="5">
        <f t="shared" si="2"/>
        <v>1819.3458175699407</v>
      </c>
      <c r="F52" s="5">
        <f t="shared" si="4"/>
        <v>3549.0305271337934</v>
      </c>
      <c r="G52" s="5">
        <f t="shared" si="5"/>
        <v>382.06262168968755</v>
      </c>
      <c r="H52" s="9">
        <f t="shared" si="6"/>
        <v>3931.093148823481</v>
      </c>
      <c r="I52" s="5">
        <f>IF($D$6&gt;=B52,150*1.21,"")</f>
        <v>181.5</v>
      </c>
      <c r="J52" s="9">
        <f t="shared" si="7"/>
        <v>4112.593148823481</v>
      </c>
    </row>
    <row r="53" spans="2:10">
      <c r="B53" s="1">
        <f t="shared" si="3"/>
        <v>37</v>
      </c>
      <c r="C53" s="5">
        <f t="shared" si="0"/>
        <v>58867.752331622272</v>
      </c>
      <c r="D53" s="5">
        <f t="shared" si="1"/>
        <v>1780.1338469261318</v>
      </c>
      <c r="E53" s="5">
        <f t="shared" si="2"/>
        <v>1768.8966802076616</v>
      </c>
      <c r="F53" s="5">
        <f t="shared" si="4"/>
        <v>3549.0305271337934</v>
      </c>
      <c r="G53" s="5">
        <f t="shared" si="5"/>
        <v>371.46830284360891</v>
      </c>
      <c r="H53" s="9">
        <f t="shared" si="6"/>
        <v>3920.4988299774022</v>
      </c>
      <c r="I53" s="5">
        <f>IF($D$6&gt;=B53,150*1.21,"")</f>
        <v>181.5</v>
      </c>
      <c r="J53" s="9">
        <f t="shared" si="7"/>
        <v>4101.9988299774022</v>
      </c>
    </row>
    <row r="54" spans="2:10">
      <c r="B54" s="1">
        <f t="shared" si="3"/>
        <v>38</v>
      </c>
      <c r="C54" s="5">
        <f t="shared" si="0"/>
        <v>57035.697914160795</v>
      </c>
      <c r="D54" s="5">
        <f t="shared" si="1"/>
        <v>1832.0544174614772</v>
      </c>
      <c r="E54" s="5">
        <f t="shared" si="2"/>
        <v>1716.9761096723162</v>
      </c>
      <c r="F54" s="5">
        <f t="shared" si="4"/>
        <v>3549.0305271337934</v>
      </c>
      <c r="G54" s="5">
        <f t="shared" si="5"/>
        <v>360.56498303118639</v>
      </c>
      <c r="H54" s="9">
        <f t="shared" si="6"/>
        <v>3909.5955101649797</v>
      </c>
      <c r="I54" s="5">
        <f>IF($D$6&gt;=B54,150*1.21,"")</f>
        <v>181.5</v>
      </c>
      <c r="J54" s="9">
        <f t="shared" si="7"/>
        <v>4091.0955101649797</v>
      </c>
    </row>
    <row r="55" spans="2:10">
      <c r="B55" s="1">
        <f t="shared" si="3"/>
        <v>39</v>
      </c>
      <c r="C55" s="5">
        <f t="shared" si="0"/>
        <v>55150.208576190023</v>
      </c>
      <c r="D55" s="5">
        <f t="shared" si="1"/>
        <v>1885.4893379707703</v>
      </c>
      <c r="E55" s="5">
        <f t="shared" si="2"/>
        <v>1663.5411891630231</v>
      </c>
      <c r="F55" s="5">
        <f t="shared" si="4"/>
        <v>3549.0305271337934</v>
      </c>
      <c r="G55" s="5">
        <f t="shared" si="5"/>
        <v>349.34364972423481</v>
      </c>
      <c r="H55" s="9">
        <f t="shared" si="6"/>
        <v>3898.374176858028</v>
      </c>
      <c r="I55" s="5">
        <f>IF($D$6&gt;=B55,150*1.21,"")</f>
        <v>181.5</v>
      </c>
      <c r="J55" s="9">
        <f t="shared" si="7"/>
        <v>4079.874176858028</v>
      </c>
    </row>
    <row r="56" spans="2:10">
      <c r="B56" s="1">
        <f t="shared" si="3"/>
        <v>40</v>
      </c>
      <c r="C56" s="5">
        <f t="shared" si="0"/>
        <v>53209.725799195105</v>
      </c>
      <c r="D56" s="5">
        <f t="shared" si="1"/>
        <v>1940.4827769949179</v>
      </c>
      <c r="E56" s="5">
        <f t="shared" si="2"/>
        <v>1608.5477501388755</v>
      </c>
      <c r="F56" s="5">
        <f t="shared" si="4"/>
        <v>3549.0305271337934</v>
      </c>
      <c r="G56" s="5">
        <f t="shared" si="5"/>
        <v>337.79502752916386</v>
      </c>
      <c r="H56" s="9">
        <f t="shared" si="6"/>
        <v>3886.8255546629571</v>
      </c>
      <c r="I56" s="5">
        <f>IF($D$6&gt;=B56,150*1.21,"")</f>
        <v>181.5</v>
      </c>
      <c r="J56" s="9">
        <f t="shared" si="7"/>
        <v>4068.3255546629571</v>
      </c>
    </row>
    <row r="57" spans="2:10">
      <c r="B57" s="1">
        <f t="shared" si="3"/>
        <v>41</v>
      </c>
      <c r="C57" s="5">
        <f t="shared" si="0"/>
        <v>51212.645607871171</v>
      </c>
      <c r="D57" s="5">
        <f t="shared" si="1"/>
        <v>1997.0801913239363</v>
      </c>
      <c r="E57" s="5">
        <f t="shared" si="2"/>
        <v>1551.9503358098571</v>
      </c>
      <c r="F57" s="5">
        <f t="shared" si="4"/>
        <v>3549.0305271337934</v>
      </c>
      <c r="G57" s="5">
        <f t="shared" si="5"/>
        <v>325.90957052006996</v>
      </c>
      <c r="H57" s="9">
        <f t="shared" si="6"/>
        <v>3874.9400976538632</v>
      </c>
      <c r="I57" s="5">
        <f>IF($D$6&gt;=B57,150*1.21,"")</f>
        <v>181.5</v>
      </c>
      <c r="J57" s="9">
        <f t="shared" si="7"/>
        <v>4056.4400976538632</v>
      </c>
    </row>
    <row r="58" spans="2:10">
      <c r="B58" s="1">
        <f t="shared" si="3"/>
        <v>42</v>
      </c>
      <c r="C58" s="5">
        <f t="shared" si="0"/>
        <v>49157.317244300284</v>
      </c>
      <c r="D58" s="5">
        <f t="shared" si="1"/>
        <v>2055.3283635708844</v>
      </c>
      <c r="E58" s="5">
        <f t="shared" si="2"/>
        <v>1493.7021635629089</v>
      </c>
      <c r="F58" s="5">
        <f t="shared" si="4"/>
        <v>3549.0305271337934</v>
      </c>
      <c r="G58" s="5">
        <f t="shared" si="5"/>
        <v>313.67745434821086</v>
      </c>
      <c r="H58" s="9">
        <f t="shared" si="6"/>
        <v>3862.7079814820045</v>
      </c>
      <c r="I58" s="5">
        <f>IF($D$6&gt;=B58,150*1.21,"")</f>
        <v>181.5</v>
      </c>
      <c r="J58" s="9">
        <f t="shared" si="7"/>
        <v>4044.2079814820045</v>
      </c>
    </row>
    <row r="59" spans="2:10">
      <c r="B59" s="1">
        <f t="shared" si="3"/>
        <v>43</v>
      </c>
      <c r="C59" s="5">
        <f t="shared" si="0"/>
        <v>47042.041803458582</v>
      </c>
      <c r="D59" s="5">
        <f t="shared" si="1"/>
        <v>2115.2754408417022</v>
      </c>
      <c r="E59" s="5">
        <f t="shared" si="2"/>
        <v>1433.7550862920914</v>
      </c>
      <c r="F59" s="5">
        <f t="shared" si="4"/>
        <v>3549.0305271337934</v>
      </c>
      <c r="G59" s="5">
        <f t="shared" si="5"/>
        <v>301.08856812133916</v>
      </c>
      <c r="H59" s="9">
        <f t="shared" si="6"/>
        <v>3850.1190952551324</v>
      </c>
      <c r="I59" s="5">
        <f>IF($D$6&gt;=B59,150*1.21,"")</f>
        <v>181.5</v>
      </c>
      <c r="J59" s="9">
        <f t="shared" si="7"/>
        <v>4031.6190952551324</v>
      </c>
    </row>
    <row r="60" spans="2:10">
      <c r="B60" s="1">
        <f t="shared" si="3"/>
        <v>44</v>
      </c>
      <c r="C60" s="5">
        <f t="shared" si="0"/>
        <v>44865.070828925665</v>
      </c>
      <c r="D60" s="5">
        <f t="shared" si="1"/>
        <v>2176.9709745329183</v>
      </c>
      <c r="E60" s="5">
        <f t="shared" si="2"/>
        <v>1372.0595526008751</v>
      </c>
      <c r="F60" s="5">
        <f t="shared" si="4"/>
        <v>3549.0305271337934</v>
      </c>
      <c r="G60" s="5">
        <f t="shared" si="5"/>
        <v>288.13250604618378</v>
      </c>
      <c r="H60" s="9">
        <f t="shared" si="6"/>
        <v>3837.163033179977</v>
      </c>
      <c r="I60" s="5">
        <f>IF($D$6&gt;=B60,150*1.21,"")</f>
        <v>181.5</v>
      </c>
      <c r="J60" s="9">
        <f t="shared" si="7"/>
        <v>4018.663033179977</v>
      </c>
    </row>
    <row r="61" spans="2:10">
      <c r="B61" s="1">
        <f t="shared" si="3"/>
        <v>45</v>
      </c>
      <c r="C61" s="5">
        <f t="shared" si="0"/>
        <v>42624.604867635535</v>
      </c>
      <c r="D61" s="5">
        <f t="shared" si="1"/>
        <v>2240.4659612901282</v>
      </c>
      <c r="E61" s="5">
        <f t="shared" si="2"/>
        <v>1308.5645658436652</v>
      </c>
      <c r="F61" s="5">
        <f t="shared" si="4"/>
        <v>3549.0305271337934</v>
      </c>
      <c r="G61" s="5">
        <f t="shared" si="5"/>
        <v>274.7985588271697</v>
      </c>
      <c r="H61" s="9">
        <f t="shared" si="6"/>
        <v>3823.8290859609633</v>
      </c>
      <c r="I61" s="5">
        <f>IF($D$6&gt;=B61,150*1.21,"")</f>
        <v>181.5</v>
      </c>
      <c r="J61" s="9">
        <f t="shared" si="7"/>
        <v>4005.3290859609633</v>
      </c>
    </row>
    <row r="62" spans="2:10">
      <c r="B62" s="1">
        <f t="shared" si="3"/>
        <v>46</v>
      </c>
      <c r="C62" s="5">
        <f t="shared" si="0"/>
        <v>40318.791982474446</v>
      </c>
      <c r="D62" s="5">
        <f t="shared" si="1"/>
        <v>2305.8128851610904</v>
      </c>
      <c r="E62" s="5">
        <f t="shared" si="2"/>
        <v>1243.2176419727029</v>
      </c>
      <c r="F62" s="5">
        <f t="shared" si="4"/>
        <v>3549.0305271337934</v>
      </c>
      <c r="G62" s="5">
        <f t="shared" si="5"/>
        <v>261.07570481426762</v>
      </c>
      <c r="H62" s="9">
        <f t="shared" si="6"/>
        <v>3810.1062319480611</v>
      </c>
      <c r="I62" s="5">
        <f>IF($D$6&gt;=B62,150*1.21,"")</f>
        <v>181.5</v>
      </c>
      <c r="J62" s="9">
        <f t="shared" si="7"/>
        <v>3991.6062319480611</v>
      </c>
    </row>
    <row r="63" spans="2:10">
      <c r="B63" s="1">
        <f t="shared" si="3"/>
        <v>47</v>
      </c>
      <c r="C63" s="5">
        <f t="shared" si="0"/>
        <v>37945.726221496159</v>
      </c>
      <c r="D63" s="5">
        <f t="shared" si="1"/>
        <v>2373.0657609782888</v>
      </c>
      <c r="E63" s="5">
        <f t="shared" si="2"/>
        <v>1175.9647661555045</v>
      </c>
      <c r="F63" s="5">
        <f t="shared" si="4"/>
        <v>3549.0305271337934</v>
      </c>
      <c r="G63" s="5">
        <f t="shared" si="5"/>
        <v>246.95260089265594</v>
      </c>
      <c r="H63" s="9">
        <f t="shared" si="6"/>
        <v>3795.9831280264493</v>
      </c>
      <c r="I63" s="5">
        <f>IF($D$6&gt;=B63,150*1.21,"")</f>
        <v>181.5</v>
      </c>
      <c r="J63" s="9">
        <f t="shared" si="7"/>
        <v>3977.4831280264493</v>
      </c>
    </row>
    <row r="64" spans="2:10">
      <c r="B64" s="1">
        <f t="shared" si="3"/>
        <v>48</v>
      </c>
      <c r="C64" s="5">
        <f t="shared" si="0"/>
        <v>35503.446042489333</v>
      </c>
      <c r="D64" s="5">
        <f t="shared" si="1"/>
        <v>2442.2801790068224</v>
      </c>
      <c r="E64" s="5">
        <f t="shared" si="2"/>
        <v>1106.7503481269712</v>
      </c>
      <c r="F64" s="5">
        <f t="shared" si="4"/>
        <v>3549.0305271337934</v>
      </c>
      <c r="G64" s="5">
        <f t="shared" si="5"/>
        <v>232.41757310666395</v>
      </c>
      <c r="H64" s="9">
        <f t="shared" si="6"/>
        <v>3781.4481002404573</v>
      </c>
      <c r="I64" s="5">
        <f>IF($D$6&gt;=B64,150*1.21,"")</f>
        <v>181.5</v>
      </c>
      <c r="J64" s="9">
        <f t="shared" si="7"/>
        <v>3962.9481002404573</v>
      </c>
    </row>
    <row r="65" spans="2:10">
      <c r="B65" s="1">
        <f t="shared" si="3"/>
        <v>49</v>
      </c>
      <c r="C65" s="5">
        <f t="shared" si="0"/>
        <v>32989.932691594811</v>
      </c>
      <c r="D65" s="5">
        <f t="shared" si="1"/>
        <v>2513.513350894521</v>
      </c>
      <c r="E65" s="5">
        <f t="shared" si="2"/>
        <v>1035.5171762392722</v>
      </c>
      <c r="F65" s="5">
        <f t="shared" si="4"/>
        <v>3549.0305271337934</v>
      </c>
      <c r="G65" s="5">
        <f t="shared" si="5"/>
        <v>217.45860701024716</v>
      </c>
      <c r="H65" s="9">
        <f t="shared" si="6"/>
        <v>3766.4891341440407</v>
      </c>
      <c r="I65" s="5">
        <f>IF($D$6&gt;=B65,150*1.21,"")</f>
        <v>181.5</v>
      </c>
      <c r="J65" s="9">
        <f t="shared" si="7"/>
        <v>3947.9891341440407</v>
      </c>
    </row>
    <row r="66" spans="2:10">
      <c r="B66" s="1">
        <f t="shared" si="3"/>
        <v>50</v>
      </c>
      <c r="C66" s="5">
        <f t="shared" si="0"/>
        <v>30403.108534632534</v>
      </c>
      <c r="D66" s="5">
        <f t="shared" si="1"/>
        <v>2586.8241569622783</v>
      </c>
      <c r="E66" s="5">
        <f t="shared" si="2"/>
        <v>962.20637017151523</v>
      </c>
      <c r="F66" s="5">
        <f t="shared" si="4"/>
        <v>3549.0305271337934</v>
      </c>
      <c r="G66" s="5">
        <f t="shared" si="5"/>
        <v>202.06333773601818</v>
      </c>
      <c r="H66" s="9">
        <f t="shared" si="6"/>
        <v>3751.0938648698116</v>
      </c>
      <c r="I66" s="5">
        <f>IF($D$6&gt;=B66,150*1.21,"")</f>
        <v>181.5</v>
      </c>
      <c r="J66" s="9">
        <f t="shared" si="7"/>
        <v>3932.5938648698116</v>
      </c>
    </row>
    <row r="67" spans="2:10">
      <c r="B67" s="1">
        <f t="shared" si="3"/>
        <v>51</v>
      </c>
      <c r="C67" s="5">
        <f t="shared" si="0"/>
        <v>27740.835339758858</v>
      </c>
      <c r="D67" s="5">
        <f t="shared" si="1"/>
        <v>2662.2731948736778</v>
      </c>
      <c r="E67" s="5">
        <f t="shared" si="2"/>
        <v>886.7573322601155</v>
      </c>
      <c r="F67" s="5">
        <f t="shared" si="4"/>
        <v>3549.0305271337934</v>
      </c>
      <c r="G67" s="5">
        <f t="shared" si="5"/>
        <v>186.21903977462424</v>
      </c>
      <c r="H67" s="9">
        <f t="shared" si="6"/>
        <v>3735.2495669084178</v>
      </c>
      <c r="I67" s="5">
        <f>IF($D$6&gt;=B67,150*1.21,"")</f>
        <v>181.5</v>
      </c>
      <c r="J67" s="9">
        <f t="shared" si="7"/>
        <v>3916.7495669084178</v>
      </c>
    </row>
    <row r="68" spans="2:10">
      <c r="B68" s="1">
        <f t="shared" si="3"/>
        <v>52</v>
      </c>
      <c r="C68" s="5">
        <f t="shared" si="0"/>
        <v>25000.912510034697</v>
      </c>
      <c r="D68" s="5">
        <f t="shared" si="1"/>
        <v>2739.9228297241602</v>
      </c>
      <c r="E68" s="5">
        <f t="shared" si="2"/>
        <v>809.10769740963326</v>
      </c>
      <c r="F68" s="5">
        <f t="shared" si="4"/>
        <v>3549.0305271337934</v>
      </c>
      <c r="G68" s="5">
        <f t="shared" si="5"/>
        <v>169.91261645602299</v>
      </c>
      <c r="H68" s="9">
        <f t="shared" si="6"/>
        <v>3718.9431435898164</v>
      </c>
      <c r="I68" s="5">
        <f>IF($D$6&gt;=B68,150*1.21,"")</f>
        <v>181.5</v>
      </c>
      <c r="J68" s="9">
        <f t="shared" si="7"/>
        <v>3900.4431435898164</v>
      </c>
    </row>
    <row r="69" spans="2:10">
      <c r="B69" s="1">
        <f t="shared" si="3"/>
        <v>53</v>
      </c>
      <c r="C69" s="5">
        <f t="shared" si="0"/>
        <v>22181.075264443582</v>
      </c>
      <c r="D69" s="5">
        <f t="shared" si="1"/>
        <v>2819.8372455911149</v>
      </c>
      <c r="E69" s="5">
        <f t="shared" si="2"/>
        <v>729.19328154267862</v>
      </c>
      <c r="F69" s="5">
        <f t="shared" si="4"/>
        <v>3549.0305271337934</v>
      </c>
      <c r="G69" s="5">
        <f t="shared" si="5"/>
        <v>153.13058912396249</v>
      </c>
      <c r="H69" s="9">
        <f t="shared" si="6"/>
        <v>3702.161116257756</v>
      </c>
      <c r="I69" s="5">
        <f>IF($D$6&gt;=B69,150*1.21,"")</f>
        <v>181.5</v>
      </c>
      <c r="J69" s="9">
        <f t="shared" si="7"/>
        <v>3883.661116257756</v>
      </c>
    </row>
    <row r="70" spans="2:10">
      <c r="B70" s="1">
        <f t="shared" si="3"/>
        <v>54</v>
      </c>
      <c r="C70" s="5">
        <f t="shared" si="0"/>
        <v>19278.992765856059</v>
      </c>
      <c r="D70" s="5">
        <f t="shared" si="1"/>
        <v>2902.0824985875224</v>
      </c>
      <c r="E70" s="5">
        <f t="shared" si="2"/>
        <v>646.94802854627108</v>
      </c>
      <c r="F70" s="5">
        <f t="shared" si="4"/>
        <v>3549.0305271337934</v>
      </c>
      <c r="G70" s="5">
        <f t="shared" si="5"/>
        <v>135.85908599471693</v>
      </c>
      <c r="H70" s="9">
        <f t="shared" si="6"/>
        <v>3684.8896131285105</v>
      </c>
      <c r="I70" s="5">
        <f>IF($D$6&gt;=B70,150*1.21,"")</f>
        <v>181.5</v>
      </c>
      <c r="J70" s="9">
        <f t="shared" si="7"/>
        <v>3866.3896131285105</v>
      </c>
    </row>
    <row r="71" spans="2:10">
      <c r="B71" s="1">
        <f t="shared" si="3"/>
        <v>55</v>
      </c>
      <c r="C71" s="5">
        <f t="shared" si="0"/>
        <v>16292.266194393067</v>
      </c>
      <c r="D71" s="5">
        <f t="shared" si="1"/>
        <v>2986.7265714629916</v>
      </c>
      <c r="E71" s="5">
        <f t="shared" si="2"/>
        <v>562.30395567080166</v>
      </c>
      <c r="F71" s="5">
        <f t="shared" si="4"/>
        <v>3549.0305271337934</v>
      </c>
      <c r="G71" s="5">
        <f t="shared" si="5"/>
        <v>118.08383069086834</v>
      </c>
      <c r="H71" s="9">
        <f t="shared" si="6"/>
        <v>3667.1143578246615</v>
      </c>
      <c r="I71" s="5">
        <f>IF($D$6&gt;=B71,150*1.21,"")</f>
        <v>181.5</v>
      </c>
      <c r="J71" s="9">
        <f t="shared" si="7"/>
        <v>3848.6143578246615</v>
      </c>
    </row>
    <row r="72" spans="2:10">
      <c r="B72" s="1">
        <f t="shared" si="3"/>
        <v>56</v>
      </c>
      <c r="C72" s="5">
        <f t="shared" si="0"/>
        <v>13218.426764595737</v>
      </c>
      <c r="D72" s="5">
        <f t="shared" si="1"/>
        <v>3073.8394297973291</v>
      </c>
      <c r="E72" s="5">
        <f t="shared" si="2"/>
        <v>475.1910973364644</v>
      </c>
      <c r="F72" s="5">
        <f t="shared" si="4"/>
        <v>3549.0305271337934</v>
      </c>
      <c r="G72" s="5">
        <f t="shared" si="5"/>
        <v>99.790130440657521</v>
      </c>
      <c r="H72" s="9">
        <f t="shared" si="6"/>
        <v>3648.8206575744507</v>
      </c>
      <c r="I72" s="5">
        <f>IF($D$6&gt;=B72,150*1.21,"")</f>
        <v>181.5</v>
      </c>
      <c r="J72" s="9">
        <f t="shared" si="7"/>
        <v>3830.3206575744507</v>
      </c>
    </row>
    <row r="73" spans="2:10">
      <c r="B73" s="1">
        <f t="shared" si="3"/>
        <v>57</v>
      </c>
      <c r="C73" s="5">
        <f t="shared" si="0"/>
        <v>10054.933684762653</v>
      </c>
      <c r="D73" s="5">
        <f t="shared" si="1"/>
        <v>3163.4930798330843</v>
      </c>
      <c r="E73" s="5">
        <f t="shared" si="2"/>
        <v>385.53744730070895</v>
      </c>
      <c r="F73" s="5">
        <f t="shared" si="4"/>
        <v>3549.0305271337934</v>
      </c>
      <c r="G73" s="5">
        <f t="shared" si="5"/>
        <v>80.962863933148881</v>
      </c>
      <c r="H73" s="9">
        <f t="shared" si="6"/>
        <v>3629.9933910669424</v>
      </c>
      <c r="I73" s="5">
        <f>IF($D$6&gt;=B73,150*1.21,"")</f>
        <v>181.5</v>
      </c>
      <c r="J73" s="9">
        <f t="shared" si="7"/>
        <v>3811.4933910669424</v>
      </c>
    </row>
    <row r="74" spans="2:10">
      <c r="B74" s="1">
        <f t="shared" si="3"/>
        <v>58</v>
      </c>
      <c r="C74" s="5">
        <f t="shared" si="0"/>
        <v>6799.1720567677703</v>
      </c>
      <c r="D74" s="5">
        <f t="shared" si="1"/>
        <v>3255.7616279948825</v>
      </c>
      <c r="E74" s="5">
        <f t="shared" si="2"/>
        <v>293.26889913891068</v>
      </c>
      <c r="F74" s="5">
        <f t="shared" si="4"/>
        <v>3549.0305271337934</v>
      </c>
      <c r="G74" s="5">
        <f t="shared" si="5"/>
        <v>61.586468819171245</v>
      </c>
      <c r="H74" s="9">
        <f t="shared" si="6"/>
        <v>3610.6169959529648</v>
      </c>
      <c r="I74" s="5">
        <f>IF($D$6&gt;=B74,150*1.21,"")</f>
        <v>181.5</v>
      </c>
      <c r="J74" s="9">
        <f t="shared" si="7"/>
        <v>3792.1169959529648</v>
      </c>
    </row>
    <row r="75" spans="2:10">
      <c r="B75" s="1">
        <f t="shared" si="3"/>
        <v>59</v>
      </c>
      <c r="C75" s="5">
        <f t="shared" si="0"/>
        <v>3448.4507146230367</v>
      </c>
      <c r="D75" s="5">
        <f t="shared" si="1"/>
        <v>3350.7213421447336</v>
      </c>
      <c r="E75" s="5">
        <f t="shared" si="2"/>
        <v>198.30918498905996</v>
      </c>
      <c r="F75" s="5">
        <f t="shared" si="4"/>
        <v>3549.0305271337934</v>
      </c>
      <c r="G75" s="5">
        <f t="shared" si="5"/>
        <v>41.644928847702587</v>
      </c>
      <c r="H75" s="9">
        <f t="shared" si="6"/>
        <v>3590.6754559814958</v>
      </c>
      <c r="I75" s="5">
        <f>IF($D$6&gt;=B75,150*1.21,"")</f>
        <v>181.5</v>
      </c>
      <c r="J75" s="9">
        <f t="shared" si="7"/>
        <v>3772.1754559814958</v>
      </c>
    </row>
    <row r="76" spans="2:10" ht="13.5" thickBot="1">
      <c r="B76" s="1">
        <f t="shared" si="3"/>
        <v>60</v>
      </c>
      <c r="C76" s="5">
        <f t="shared" si="0"/>
        <v>-9.1813490143977106E-10</v>
      </c>
      <c r="D76" s="5">
        <f t="shared" si="1"/>
        <v>3448.4507146239548</v>
      </c>
      <c r="E76" s="5">
        <f t="shared" si="2"/>
        <v>100.57981250983856</v>
      </c>
      <c r="F76" s="5">
        <f t="shared" si="4"/>
        <v>3549.0305271337934</v>
      </c>
      <c r="G76" s="5">
        <f t="shared" si="5"/>
        <v>21.121760627066099</v>
      </c>
      <c r="H76" s="9">
        <f t="shared" si="6"/>
        <v>3570.1522877608595</v>
      </c>
      <c r="I76" s="5">
        <f>IF($D$6&gt;=B76,150*1.21,"")</f>
        <v>181.5</v>
      </c>
      <c r="J76" s="9">
        <f t="shared" si="7"/>
        <v>3751.6522877608595</v>
      </c>
    </row>
    <row r="77" spans="2:10" ht="13.5" thickBot="1">
      <c r="C77" s="6" t="s">
        <v>0</v>
      </c>
      <c r="D77" s="7">
        <f>SUM(D17:D76)</f>
        <v>100000.00000000089</v>
      </c>
      <c r="E77" s="7">
        <f t="shared" ref="E77:I77" si="8">SUM(E17:E76)</f>
        <v>112941.8316280267</v>
      </c>
      <c r="F77" s="7">
        <f t="shared" si="8"/>
        <v>212941.83162802755</v>
      </c>
      <c r="G77" s="7">
        <f t="shared" si="8"/>
        <v>23717.784641885606</v>
      </c>
      <c r="H77" s="8">
        <f>SUM(H17:H76)</f>
        <v>236659.61626991324</v>
      </c>
      <c r="I77" s="7">
        <f>SUM(I17:I76)</f>
        <v>10890</v>
      </c>
      <c r="J77" s="8">
        <f>SUM(J17:J76)</f>
        <v>247549.61626991321</v>
      </c>
    </row>
    <row r="78" spans="2:10">
      <c r="I78" s="16"/>
    </row>
    <row r="79" spans="2:10">
      <c r="I79" s="17"/>
    </row>
  </sheetData>
  <mergeCells count="8">
    <mergeCell ref="G10:H10"/>
    <mergeCell ref="G11:I11"/>
    <mergeCell ref="B2:H2"/>
    <mergeCell ref="B4:I4"/>
    <mergeCell ref="G6:H6"/>
    <mergeCell ref="G7:H7"/>
    <mergeCell ref="G8:H8"/>
    <mergeCell ref="G9:H9"/>
  </mergeCells>
  <hyperlinks>
    <hyperlink ref="B2" r:id="rId1"/>
  </hyperlinks>
  <pageMargins left="0.7" right="0.7" top="0.75" bottom="0.75" header="0.3" footer="0.3"/>
  <pageSetup orientation="portrait" r:id="rId2"/>
  <ignoredErrors>
    <ignoredError sqref="I17 I40:I76 I18:I39" formula="1"/>
  </ignoredErrors>
  <drawing r:id="rId3"/>
  <legacyDrawing r:id="rId4"/>
</worksheet>
</file>

<file path=xl/worksheets/sheet4.xml><?xml version="1.0" encoding="utf-8"?>
<worksheet xmlns="http://schemas.openxmlformats.org/spreadsheetml/2006/main" xmlns:r="http://schemas.openxmlformats.org/officeDocument/2006/relationships">
  <dimension ref="B1:I79"/>
  <sheetViews>
    <sheetView workbookViewId="0">
      <selection activeCell="F10" sqref="F10"/>
    </sheetView>
  </sheetViews>
  <sheetFormatPr baseColWidth="10" defaultRowHeight="12.75"/>
  <cols>
    <col min="1" max="1" width="0.85546875" style="1" customWidth="1"/>
    <col min="2" max="2" width="5" style="1" bestFit="1" customWidth="1"/>
    <col min="3" max="3" width="21.5703125" style="1" bestFit="1" customWidth="1"/>
    <col min="4" max="5" width="10.7109375" style="1" bestFit="1" customWidth="1"/>
    <col min="6" max="6" width="11.140625" style="1" bestFit="1" customWidth="1"/>
    <col min="7" max="7" width="10.85546875" style="1" bestFit="1" customWidth="1"/>
    <col min="8" max="8" width="15.140625" style="1" bestFit="1" customWidth="1"/>
    <col min="9" max="9" width="13" style="1" bestFit="1" customWidth="1"/>
    <col min="10" max="10" width="0.85546875" style="1" customWidth="1"/>
    <col min="11" max="16384" width="11.42578125" style="1"/>
  </cols>
  <sheetData>
    <row r="1" spans="2:9" s="25" customFormat="1" ht="15.75" thickBot="1"/>
    <row r="2" spans="2:9" s="26" customFormat="1" ht="34.5" thickBot="1">
      <c r="B2" s="27" t="s">
        <v>25</v>
      </c>
      <c r="C2" s="28"/>
      <c r="D2" s="28"/>
      <c r="E2" s="28"/>
      <c r="F2" s="28"/>
      <c r="G2" s="28"/>
      <c r="H2" s="29"/>
    </row>
    <row r="3" spans="2:9" ht="13.5" thickBot="1"/>
    <row r="4" spans="2:9" ht="13.5" thickBot="1">
      <c r="B4" s="34" t="s">
        <v>16</v>
      </c>
      <c r="C4" s="35"/>
      <c r="D4" s="35"/>
      <c r="E4" s="35"/>
      <c r="F4" s="35"/>
      <c r="G4" s="35"/>
      <c r="H4" s="35"/>
      <c r="I4" s="36"/>
    </row>
    <row r="6" spans="2:9">
      <c r="C6" s="24" t="s">
        <v>2</v>
      </c>
      <c r="D6" s="11">
        <v>60</v>
      </c>
      <c r="G6" s="33" t="s">
        <v>17</v>
      </c>
      <c r="H6" s="33"/>
      <c r="I6" s="14">
        <v>0.25</v>
      </c>
    </row>
    <row r="7" spans="2:9">
      <c r="C7" s="24" t="s">
        <v>3</v>
      </c>
      <c r="D7" s="12">
        <v>100000</v>
      </c>
      <c r="G7" s="33" t="s">
        <v>18</v>
      </c>
      <c r="H7" s="33"/>
      <c r="I7" s="14">
        <f>((1+I6)^(1/12))-1</f>
        <v>1.8769265121506118E-2</v>
      </c>
    </row>
    <row r="8" spans="2:9">
      <c r="C8" s="24" t="s">
        <v>4</v>
      </c>
      <c r="D8" s="13">
        <v>0</v>
      </c>
      <c r="G8" s="33" t="s">
        <v>21</v>
      </c>
      <c r="H8" s="33"/>
      <c r="I8" s="15">
        <f>NPV(I7,I17:I76)</f>
        <v>155865.09198500792</v>
      </c>
    </row>
    <row r="9" spans="2:9">
      <c r="C9" s="24" t="s">
        <v>5</v>
      </c>
      <c r="D9" s="13">
        <v>0.21</v>
      </c>
      <c r="G9" s="33" t="s">
        <v>22</v>
      </c>
      <c r="H9" s="33"/>
      <c r="I9" s="15">
        <f>I77</f>
        <v>257700.45822298146</v>
      </c>
    </row>
    <row r="10" spans="2:9" ht="13.5" thickBot="1">
      <c r="C10" s="24" t="s">
        <v>13</v>
      </c>
      <c r="D10" s="13">
        <v>0</v>
      </c>
      <c r="G10" s="33" t="s">
        <v>19</v>
      </c>
      <c r="H10" s="33"/>
      <c r="I10" s="15">
        <f>D7*(1-D8)</f>
        <v>100000</v>
      </c>
    </row>
    <row r="11" spans="2:9" ht="13.5" thickBot="1">
      <c r="G11" s="30" t="s">
        <v>20</v>
      </c>
      <c r="H11" s="31"/>
      <c r="I11" s="32"/>
    </row>
    <row r="12" spans="2:9">
      <c r="C12" s="2" t="s">
        <v>6</v>
      </c>
      <c r="D12" s="2" t="s">
        <v>7</v>
      </c>
      <c r="E12" s="2" t="s">
        <v>8</v>
      </c>
      <c r="H12" s="1" t="s">
        <v>23</v>
      </c>
      <c r="I12" s="16">
        <f>IRR(I16:I76)</f>
        <v>3.9780821917808309E-2</v>
      </c>
    </row>
    <row r="13" spans="2:9">
      <c r="C13" s="3">
        <v>0.4</v>
      </c>
      <c r="D13" s="3">
        <f>C13/365*30</f>
        <v>3.2876712328767127E-2</v>
      </c>
      <c r="E13" s="3">
        <f>((1+D13)^(365/30))-1</f>
        <v>0.48225608972568113</v>
      </c>
      <c r="F13" s="4" t="s">
        <v>26</v>
      </c>
      <c r="G13" s="4">
        <f>D7/((1-(1/(((1+D13)^D6))))/D13)</f>
        <v>3838.8492868179237</v>
      </c>
      <c r="H13" s="22" t="s">
        <v>24</v>
      </c>
      <c r="I13" s="23">
        <f>((1+I12)^12)-1</f>
        <v>0.59698793344719947</v>
      </c>
    </row>
    <row r="14" spans="2:9" ht="13.5" thickBot="1"/>
    <row r="15" spans="2:9" s="4" customFormat="1" ht="13.5" thickBot="1">
      <c r="B15" s="19" t="s">
        <v>15</v>
      </c>
      <c r="C15" s="20" t="s">
        <v>1</v>
      </c>
      <c r="D15" s="20" t="s">
        <v>10</v>
      </c>
      <c r="E15" s="20" t="s">
        <v>9</v>
      </c>
      <c r="F15" s="20" t="s">
        <v>11</v>
      </c>
      <c r="G15" s="20" t="s">
        <v>12</v>
      </c>
      <c r="H15" s="20" t="s">
        <v>13</v>
      </c>
      <c r="I15" s="21" t="s">
        <v>14</v>
      </c>
    </row>
    <row r="16" spans="2:9">
      <c r="B16" s="1">
        <v>0</v>
      </c>
      <c r="C16" s="5">
        <f>D7</f>
        <v>100000</v>
      </c>
      <c r="D16" s="5"/>
      <c r="E16" s="5"/>
      <c r="F16" s="5"/>
      <c r="G16" s="5"/>
      <c r="H16" s="5"/>
      <c r="I16" s="9">
        <f>C16*(D8-1)</f>
        <v>-100000</v>
      </c>
    </row>
    <row r="17" spans="2:9">
      <c r="B17" s="1">
        <v>1</v>
      </c>
      <c r="C17" s="5">
        <f t="shared" ref="C17:C76" si="0">IF($D$6&gt;=B17,C16-D17,"")</f>
        <v>99448.821946058786</v>
      </c>
      <c r="D17" s="5">
        <f t="shared" ref="D17:D76" si="1">IF($D$6&gt;=B17,F17-E17,"")</f>
        <v>551.17805394121206</v>
      </c>
      <c r="E17" s="5">
        <f t="shared" ref="E17:E76" si="2">IF($D$6&gt;=B17,C16*$D$13,"")</f>
        <v>3287.6712328767126</v>
      </c>
      <c r="F17" s="5">
        <f>IF($D$6&gt;=B17,PMT($D$13,$D$6,-$D$7),"")</f>
        <v>3838.8492868179246</v>
      </c>
      <c r="G17" s="5">
        <f t="shared" ref="G17:G76" si="3">IF($D$6&gt;=B17,E17*$D$9,"")</f>
        <v>690.41095890410963</v>
      </c>
      <c r="H17" s="5">
        <f t="shared" ref="H17:H76" si="4">IF($D$6&gt;=B17,C16*$D$10,"")</f>
        <v>0</v>
      </c>
      <c r="I17" s="9">
        <f t="shared" ref="I17:I76" si="5">IF($D$6&gt;=B17,SUM(F17:H17),"")</f>
        <v>4529.2602457220346</v>
      </c>
    </row>
    <row r="18" spans="2:9">
      <c r="B18" s="1">
        <f t="shared" ref="B18:B76" si="6">IF($D$6&gt;B17,B17+1,"")</f>
        <v>2</v>
      </c>
      <c r="C18" s="5">
        <f t="shared" si="0"/>
        <v>98879.52296979622</v>
      </c>
      <c r="D18" s="5">
        <f t="shared" si="1"/>
        <v>569.29897626256707</v>
      </c>
      <c r="E18" s="5">
        <f t="shared" si="2"/>
        <v>3269.5503105553576</v>
      </c>
      <c r="F18" s="5">
        <f t="shared" ref="F18:F76" si="7">IF($D$6&gt;=B18,PMT($D$13,$D$6,-$D$7),"")</f>
        <v>3838.8492868179246</v>
      </c>
      <c r="G18" s="5">
        <f t="shared" si="3"/>
        <v>686.60556521662511</v>
      </c>
      <c r="H18" s="5">
        <f t="shared" si="4"/>
        <v>0</v>
      </c>
      <c r="I18" s="9">
        <f t="shared" si="5"/>
        <v>4525.4548520345497</v>
      </c>
    </row>
    <row r="19" spans="2:9">
      <c r="B19" s="1">
        <f t="shared" si="6"/>
        <v>3</v>
      </c>
      <c r="C19" s="5">
        <f t="shared" si="0"/>
        <v>98291.507314862014</v>
      </c>
      <c r="D19" s="5">
        <f t="shared" si="1"/>
        <v>588.01565493421276</v>
      </c>
      <c r="E19" s="5">
        <f t="shared" si="2"/>
        <v>3250.8336318837119</v>
      </c>
      <c r="F19" s="5">
        <f t="shared" si="7"/>
        <v>3838.8492868179246</v>
      </c>
      <c r="G19" s="5">
        <f t="shared" si="3"/>
        <v>682.67506269557941</v>
      </c>
      <c r="H19" s="5">
        <f t="shared" si="4"/>
        <v>0</v>
      </c>
      <c r="I19" s="9">
        <f t="shared" si="5"/>
        <v>4521.5243495135037</v>
      </c>
    </row>
    <row r="20" spans="2:9">
      <c r="B20" s="1">
        <f t="shared" si="6"/>
        <v>4</v>
      </c>
      <c r="C20" s="5">
        <f t="shared" si="0"/>
        <v>97684.159638395722</v>
      </c>
      <c r="D20" s="5">
        <f t="shared" si="1"/>
        <v>607.34767646629643</v>
      </c>
      <c r="E20" s="5">
        <f t="shared" si="2"/>
        <v>3231.5016103516282</v>
      </c>
      <c r="F20" s="5">
        <f t="shared" si="7"/>
        <v>3838.8492868179246</v>
      </c>
      <c r="G20" s="5">
        <f t="shared" si="3"/>
        <v>678.61533817384191</v>
      </c>
      <c r="H20" s="5">
        <f t="shared" si="4"/>
        <v>0</v>
      </c>
      <c r="I20" s="9">
        <f t="shared" si="5"/>
        <v>4517.4646249917669</v>
      </c>
    </row>
    <row r="21" spans="2:9">
      <c r="B21" s="1">
        <f t="shared" si="6"/>
        <v>5</v>
      </c>
      <c r="C21" s="5">
        <f t="shared" si="0"/>
        <v>97056.844367086698</v>
      </c>
      <c r="D21" s="5">
        <f t="shared" si="1"/>
        <v>627.31527130902396</v>
      </c>
      <c r="E21" s="5">
        <f t="shared" si="2"/>
        <v>3211.5340155089007</v>
      </c>
      <c r="F21" s="5">
        <f t="shared" si="7"/>
        <v>3838.8492868179246</v>
      </c>
      <c r="G21" s="5">
        <f t="shared" si="3"/>
        <v>674.42214325686916</v>
      </c>
      <c r="H21" s="5">
        <f t="shared" si="4"/>
        <v>0</v>
      </c>
      <c r="I21" s="9">
        <f t="shared" si="5"/>
        <v>4513.2714300747939</v>
      </c>
    </row>
    <row r="22" spans="2:9">
      <c r="B22" s="1">
        <f t="shared" si="6"/>
        <v>6</v>
      </c>
      <c r="C22" s="5">
        <f t="shared" si="0"/>
        <v>96408.905032063398</v>
      </c>
      <c r="D22" s="5">
        <f t="shared" si="1"/>
        <v>647.9393350232931</v>
      </c>
      <c r="E22" s="5">
        <f t="shared" si="2"/>
        <v>3190.9099517946315</v>
      </c>
      <c r="F22" s="5">
        <f t="shared" si="7"/>
        <v>3838.8492868179246</v>
      </c>
      <c r="G22" s="5">
        <f t="shared" si="3"/>
        <v>670.09108987687262</v>
      </c>
      <c r="H22" s="5">
        <f t="shared" si="4"/>
        <v>0</v>
      </c>
      <c r="I22" s="9">
        <f t="shared" si="5"/>
        <v>4508.9403766947971</v>
      </c>
    </row>
    <row r="23" spans="2:9">
      <c r="B23" s="1">
        <f t="shared" si="6"/>
        <v>7</v>
      </c>
      <c r="C23" s="5">
        <f t="shared" si="0"/>
        <v>95739.663581916044</v>
      </c>
      <c r="D23" s="5">
        <f t="shared" si="1"/>
        <v>669.24145014734677</v>
      </c>
      <c r="E23" s="5">
        <f t="shared" si="2"/>
        <v>3169.6078366705779</v>
      </c>
      <c r="F23" s="5">
        <f t="shared" si="7"/>
        <v>3838.8492868179246</v>
      </c>
      <c r="G23" s="5">
        <f t="shared" si="3"/>
        <v>665.6176457008213</v>
      </c>
      <c r="H23" s="5">
        <f t="shared" si="4"/>
        <v>0</v>
      </c>
      <c r="I23" s="9">
        <f t="shared" si="5"/>
        <v>4504.466932518746</v>
      </c>
    </row>
    <row r="24" spans="2:9">
      <c r="B24" s="1">
        <f t="shared" si="6"/>
        <v>8</v>
      </c>
      <c r="C24" s="5">
        <f t="shared" si="0"/>
        <v>95048.419673133714</v>
      </c>
      <c r="D24" s="5">
        <f t="shared" si="1"/>
        <v>691.24390878232816</v>
      </c>
      <c r="E24" s="5">
        <f t="shared" si="2"/>
        <v>3147.6053780355965</v>
      </c>
      <c r="F24" s="5">
        <f t="shared" si="7"/>
        <v>3838.8492868179246</v>
      </c>
      <c r="G24" s="5">
        <f t="shared" si="3"/>
        <v>660.99712938747518</v>
      </c>
      <c r="H24" s="5">
        <f t="shared" si="4"/>
        <v>0</v>
      </c>
      <c r="I24" s="9">
        <f t="shared" si="5"/>
        <v>4499.8464162053997</v>
      </c>
    </row>
    <row r="25" spans="2:9">
      <c r="B25" s="1">
        <f t="shared" si="6"/>
        <v>9</v>
      </c>
      <c r="C25" s="5">
        <f t="shared" si="0"/>
        <v>94334.449937213343</v>
      </c>
      <c r="D25" s="5">
        <f t="shared" si="1"/>
        <v>713.96973592037739</v>
      </c>
      <c r="E25" s="5">
        <f t="shared" si="2"/>
        <v>3124.8795508975472</v>
      </c>
      <c r="F25" s="5">
        <f t="shared" si="7"/>
        <v>3838.8492868179246</v>
      </c>
      <c r="G25" s="5">
        <f t="shared" si="3"/>
        <v>656.22470568848485</v>
      </c>
      <c r="H25" s="5">
        <f t="shared" si="4"/>
        <v>0</v>
      </c>
      <c r="I25" s="9">
        <f t="shared" si="5"/>
        <v>4495.0739925064099</v>
      </c>
    </row>
    <row r="26" spans="2:9">
      <c r="B26" s="1">
        <f t="shared" si="6"/>
        <v>10</v>
      </c>
      <c r="C26" s="5">
        <f t="shared" si="0"/>
        <v>93597.00722367366</v>
      </c>
      <c r="D26" s="5">
        <f t="shared" si="1"/>
        <v>737.44271353967724</v>
      </c>
      <c r="E26" s="5">
        <f t="shared" si="2"/>
        <v>3101.4065732782474</v>
      </c>
      <c r="F26" s="5">
        <f t="shared" si="7"/>
        <v>3838.8492868179246</v>
      </c>
      <c r="G26" s="5">
        <f t="shared" si="3"/>
        <v>651.29538038843191</v>
      </c>
      <c r="H26" s="5">
        <f t="shared" si="4"/>
        <v>0</v>
      </c>
      <c r="I26" s="9">
        <f t="shared" si="5"/>
        <v>4490.1446672063566</v>
      </c>
    </row>
    <row r="27" spans="2:9">
      <c r="B27" s="1">
        <f t="shared" si="6"/>
        <v>11</v>
      </c>
      <c r="C27" s="5">
        <f t="shared" si="0"/>
        <v>92835.31981818199</v>
      </c>
      <c r="D27" s="5">
        <f t="shared" si="1"/>
        <v>761.68740549166705</v>
      </c>
      <c r="E27" s="5">
        <f t="shared" si="2"/>
        <v>3077.1618813262576</v>
      </c>
      <c r="F27" s="5">
        <f t="shared" si="7"/>
        <v>3838.8492868179246</v>
      </c>
      <c r="G27" s="5">
        <f t="shared" si="3"/>
        <v>646.20399507851403</v>
      </c>
      <c r="H27" s="5">
        <f t="shared" si="4"/>
        <v>0</v>
      </c>
      <c r="I27" s="9">
        <f t="shared" si="5"/>
        <v>4485.0532818964384</v>
      </c>
    </row>
    <row r="28" spans="2:9">
      <c r="B28" s="1">
        <f t="shared" si="6"/>
        <v>12</v>
      </c>
      <c r="C28" s="5">
        <f t="shared" si="0"/>
        <v>92048.590634975524</v>
      </c>
      <c r="D28" s="5">
        <f t="shared" si="1"/>
        <v>786.72918320646158</v>
      </c>
      <c r="E28" s="5">
        <f t="shared" si="2"/>
        <v>3052.120103611463</v>
      </c>
      <c r="F28" s="5">
        <f t="shared" si="7"/>
        <v>3838.8492868179246</v>
      </c>
      <c r="G28" s="5">
        <f t="shared" si="3"/>
        <v>640.94522175840723</v>
      </c>
      <c r="H28" s="5">
        <f t="shared" si="4"/>
        <v>0</v>
      </c>
      <c r="I28" s="9">
        <f t="shared" si="5"/>
        <v>4479.7945085763322</v>
      </c>
    </row>
    <row r="29" spans="2:9">
      <c r="B29" s="1">
        <f t="shared" si="6"/>
        <v>13</v>
      </c>
      <c r="C29" s="5">
        <f t="shared" si="0"/>
        <v>91235.996382732133</v>
      </c>
      <c r="D29" s="5">
        <f t="shared" si="1"/>
        <v>812.59425224338656</v>
      </c>
      <c r="E29" s="5">
        <f t="shared" si="2"/>
        <v>3026.2550345745381</v>
      </c>
      <c r="F29" s="5">
        <f t="shared" si="7"/>
        <v>3838.8492868179246</v>
      </c>
      <c r="G29" s="5">
        <f t="shared" si="3"/>
        <v>635.51355726065299</v>
      </c>
      <c r="H29" s="5">
        <f t="shared" si="4"/>
        <v>0</v>
      </c>
      <c r="I29" s="9">
        <f t="shared" si="5"/>
        <v>4474.3628440785778</v>
      </c>
    </row>
    <row r="30" spans="2:9">
      <c r="B30" s="1">
        <f t="shared" si="6"/>
        <v>14</v>
      </c>
      <c r="C30" s="5">
        <f t="shared" si="0"/>
        <v>90396.686703017738</v>
      </c>
      <c r="D30" s="5">
        <f t="shared" si="1"/>
        <v>839.30967971440214</v>
      </c>
      <c r="E30" s="5">
        <f t="shared" si="2"/>
        <v>2999.5396071035225</v>
      </c>
      <c r="F30" s="5">
        <f t="shared" si="7"/>
        <v>3838.8492868179246</v>
      </c>
      <c r="G30" s="5">
        <f t="shared" si="3"/>
        <v>629.9033174917397</v>
      </c>
      <c r="H30" s="5">
        <f t="shared" si="4"/>
        <v>0</v>
      </c>
      <c r="I30" s="9">
        <f t="shared" si="5"/>
        <v>4468.7526043096641</v>
      </c>
    </row>
    <row r="31" spans="2:9">
      <c r="B31" s="1">
        <f t="shared" si="6"/>
        <v>15</v>
      </c>
      <c r="C31" s="5">
        <f t="shared" si="0"/>
        <v>89529.783280408621</v>
      </c>
      <c r="D31" s="5">
        <f t="shared" si="1"/>
        <v>866.90342260912212</v>
      </c>
      <c r="E31" s="5">
        <f t="shared" si="2"/>
        <v>2971.9458642088025</v>
      </c>
      <c r="F31" s="5">
        <f t="shared" si="7"/>
        <v>3838.8492868179246</v>
      </c>
      <c r="G31" s="5">
        <f t="shared" si="3"/>
        <v>624.10863148384851</v>
      </c>
      <c r="H31" s="5">
        <f t="shared" si="4"/>
        <v>0</v>
      </c>
      <c r="I31" s="9">
        <f t="shared" si="5"/>
        <v>4462.9579183017731</v>
      </c>
    </row>
    <row r="32" spans="2:9">
      <c r="B32" s="1">
        <f t="shared" si="6"/>
        <v>16</v>
      </c>
      <c r="C32" s="5">
        <f t="shared" si="0"/>
        <v>88634.378923357552</v>
      </c>
      <c r="D32" s="5">
        <f t="shared" si="1"/>
        <v>895.40435705106529</v>
      </c>
      <c r="E32" s="5">
        <f t="shared" si="2"/>
        <v>2943.4449297668593</v>
      </c>
      <c r="F32" s="5">
        <f t="shared" si="7"/>
        <v>3838.8492868179246</v>
      </c>
      <c r="G32" s="5">
        <f t="shared" si="3"/>
        <v>618.12343525104041</v>
      </c>
      <c r="H32" s="5">
        <f t="shared" si="4"/>
        <v>0</v>
      </c>
      <c r="I32" s="9">
        <f t="shared" si="5"/>
        <v>4456.9727220689647</v>
      </c>
    </row>
    <row r="33" spans="2:9">
      <c r="B33" s="1">
        <f t="shared" si="6"/>
        <v>17</v>
      </c>
      <c r="C33" s="5">
        <f t="shared" si="0"/>
        <v>87709.536614841796</v>
      </c>
      <c r="D33" s="5">
        <f t="shared" si="1"/>
        <v>924.8423085157583</v>
      </c>
      <c r="E33" s="5">
        <f t="shared" si="2"/>
        <v>2914.0069783021663</v>
      </c>
      <c r="F33" s="5">
        <f t="shared" si="7"/>
        <v>3838.8492868179246</v>
      </c>
      <c r="G33" s="5">
        <f t="shared" si="3"/>
        <v>611.94146544345494</v>
      </c>
      <c r="H33" s="5">
        <f t="shared" si="4"/>
        <v>0</v>
      </c>
      <c r="I33" s="9">
        <f t="shared" si="5"/>
        <v>4450.7907522613796</v>
      </c>
    </row>
    <row r="34" spans="2:9">
      <c r="B34" s="1">
        <f t="shared" si="6"/>
        <v>18</v>
      </c>
      <c r="C34" s="5">
        <f t="shared" si="0"/>
        <v>86754.288531799495</v>
      </c>
      <c r="D34" s="5">
        <f t="shared" si="1"/>
        <v>955.24808304230373</v>
      </c>
      <c r="E34" s="5">
        <f t="shared" si="2"/>
        <v>2883.6012037756209</v>
      </c>
      <c r="F34" s="5">
        <f t="shared" si="7"/>
        <v>3838.8492868179246</v>
      </c>
      <c r="G34" s="5">
        <f t="shared" si="3"/>
        <v>605.5562527928804</v>
      </c>
      <c r="H34" s="5">
        <f t="shared" si="4"/>
        <v>0</v>
      </c>
      <c r="I34" s="9">
        <f t="shared" si="5"/>
        <v>4444.4055396108051</v>
      </c>
    </row>
    <row r="35" spans="2:9">
      <c r="B35" s="1">
        <f t="shared" si="6"/>
        <v>19</v>
      </c>
      <c r="C35" s="5">
        <f t="shared" si="0"/>
        <v>85767.635032328399</v>
      </c>
      <c r="D35" s="5">
        <f t="shared" si="1"/>
        <v>986.65349947109144</v>
      </c>
      <c r="E35" s="5">
        <f t="shared" si="2"/>
        <v>2852.1957873468332</v>
      </c>
      <c r="F35" s="5">
        <f t="shared" si="7"/>
        <v>3838.8492868179246</v>
      </c>
      <c r="G35" s="5">
        <f t="shared" si="3"/>
        <v>598.961115342835</v>
      </c>
      <c r="H35" s="5">
        <f t="shared" si="4"/>
        <v>0</v>
      </c>
      <c r="I35" s="9">
        <f t="shared" si="5"/>
        <v>4437.8104021607596</v>
      </c>
    </row>
    <row r="36" spans="2:9">
      <c r="B36" s="1">
        <f t="shared" si="6"/>
        <v>20</v>
      </c>
      <c r="C36" s="5">
        <f t="shared" si="0"/>
        <v>84748.543609587025</v>
      </c>
      <c r="D36" s="5">
        <f t="shared" si="1"/>
        <v>1019.0914227413741</v>
      </c>
      <c r="E36" s="5">
        <f t="shared" si="2"/>
        <v>2819.7578640765505</v>
      </c>
      <c r="F36" s="5">
        <f t="shared" si="7"/>
        <v>3838.8492868179246</v>
      </c>
      <c r="G36" s="5">
        <f t="shared" si="3"/>
        <v>592.14915145607563</v>
      </c>
      <c r="H36" s="5">
        <f t="shared" si="4"/>
        <v>0</v>
      </c>
      <c r="I36" s="9">
        <f t="shared" si="5"/>
        <v>4430.9984382740004</v>
      </c>
    </row>
    <row r="37" spans="2:9">
      <c r="B37" s="1">
        <f t="shared" si="6"/>
        <v>21</v>
      </c>
      <c r="C37" s="5">
        <f t="shared" si="0"/>
        <v>83695.947811303471</v>
      </c>
      <c r="D37" s="5">
        <f t="shared" si="1"/>
        <v>1052.5957982835562</v>
      </c>
      <c r="E37" s="5">
        <f t="shared" si="2"/>
        <v>2786.2534885343684</v>
      </c>
      <c r="F37" s="5">
        <f t="shared" si="7"/>
        <v>3838.8492868179246</v>
      </c>
      <c r="G37" s="5">
        <f t="shared" si="3"/>
        <v>585.1132325922174</v>
      </c>
      <c r="H37" s="5">
        <f t="shared" si="4"/>
        <v>0</v>
      </c>
      <c r="I37" s="9">
        <f t="shared" si="5"/>
        <v>4423.9625194101418</v>
      </c>
    </row>
    <row r="38" spans="2:9">
      <c r="B38" s="1">
        <f t="shared" si="6"/>
        <v>22</v>
      </c>
      <c r="C38" s="5">
        <f t="shared" si="0"/>
        <v>82608.746123761273</v>
      </c>
      <c r="D38" s="5">
        <f t="shared" si="1"/>
        <v>1087.2016875421937</v>
      </c>
      <c r="E38" s="5">
        <f t="shared" si="2"/>
        <v>2751.647599275731</v>
      </c>
      <c r="F38" s="5">
        <f t="shared" si="7"/>
        <v>3838.8492868179246</v>
      </c>
      <c r="G38" s="5">
        <f t="shared" si="3"/>
        <v>577.84599584790351</v>
      </c>
      <c r="H38" s="5">
        <f t="shared" si="4"/>
        <v>0</v>
      </c>
      <c r="I38" s="9">
        <f t="shared" si="5"/>
        <v>4416.695282665828</v>
      </c>
    </row>
    <row r="39" spans="2:9">
      <c r="B39" s="1">
        <f t="shared" si="6"/>
        <v>23</v>
      </c>
      <c r="C39" s="5">
        <f t="shared" si="0"/>
        <v>81485.800819094409</v>
      </c>
      <c r="D39" s="5">
        <f t="shared" si="1"/>
        <v>1122.9453046668687</v>
      </c>
      <c r="E39" s="5">
        <f t="shared" si="2"/>
        <v>2715.903982151056</v>
      </c>
      <c r="F39" s="5">
        <f t="shared" si="7"/>
        <v>3838.8492868179246</v>
      </c>
      <c r="G39" s="5">
        <f t="shared" si="3"/>
        <v>570.33983625172175</v>
      </c>
      <c r="H39" s="5">
        <f t="shared" si="4"/>
        <v>0</v>
      </c>
      <c r="I39" s="9">
        <f t="shared" si="5"/>
        <v>4409.1891230696465</v>
      </c>
    </row>
    <row r="40" spans="2:9">
      <c r="B40" s="1">
        <f t="shared" si="6"/>
        <v>24</v>
      </c>
      <c r="C40" s="5">
        <f t="shared" si="0"/>
        <v>80325.936764685073</v>
      </c>
      <c r="D40" s="5">
        <f t="shared" si="1"/>
        <v>1159.864054409341</v>
      </c>
      <c r="E40" s="5">
        <f t="shared" si="2"/>
        <v>2678.9852324085837</v>
      </c>
      <c r="F40" s="5">
        <f t="shared" si="7"/>
        <v>3838.8492868179246</v>
      </c>
      <c r="G40" s="5">
        <f t="shared" si="3"/>
        <v>562.58689880580255</v>
      </c>
      <c r="H40" s="5">
        <f t="shared" si="4"/>
        <v>0</v>
      </c>
      <c r="I40" s="9">
        <f t="shared" si="5"/>
        <v>4401.4361856237274</v>
      </c>
    </row>
    <row r="41" spans="2:9">
      <c r="B41" s="1">
        <f t="shared" si="6"/>
        <v>25</v>
      </c>
      <c r="C41" s="5">
        <f t="shared" si="0"/>
        <v>79127.940193418443</v>
      </c>
      <c r="D41" s="5">
        <f t="shared" si="1"/>
        <v>1197.9965712666344</v>
      </c>
      <c r="E41" s="5">
        <f t="shared" si="2"/>
        <v>2640.8527155512902</v>
      </c>
      <c r="F41" s="5">
        <f t="shared" si="7"/>
        <v>3838.8492868179246</v>
      </c>
      <c r="G41" s="5">
        <f t="shared" si="3"/>
        <v>554.57907026577095</v>
      </c>
      <c r="H41" s="5">
        <f t="shared" si="4"/>
        <v>0</v>
      </c>
      <c r="I41" s="9">
        <f t="shared" si="5"/>
        <v>4393.428357083696</v>
      </c>
    </row>
    <row r="42" spans="2:9">
      <c r="B42" s="1">
        <f t="shared" si="6"/>
        <v>26</v>
      </c>
      <c r="C42" s="5">
        <f t="shared" si="0"/>
        <v>77890.55743350742</v>
      </c>
      <c r="D42" s="5">
        <f t="shared" si="1"/>
        <v>1237.3827599110168</v>
      </c>
      <c r="E42" s="5">
        <f t="shared" si="2"/>
        <v>2601.4665269069078</v>
      </c>
      <c r="F42" s="5">
        <f t="shared" si="7"/>
        <v>3838.8492868179246</v>
      </c>
      <c r="G42" s="5">
        <f t="shared" si="3"/>
        <v>546.30797065045067</v>
      </c>
      <c r="H42" s="5">
        <f t="shared" si="4"/>
        <v>0</v>
      </c>
      <c r="I42" s="9">
        <f t="shared" si="5"/>
        <v>4385.1572574683751</v>
      </c>
    </row>
    <row r="43" spans="2:9">
      <c r="B43" s="1">
        <f t="shared" si="6"/>
        <v>27</v>
      </c>
      <c r="C43" s="5">
        <f t="shared" si="0"/>
        <v>76612.493596558226</v>
      </c>
      <c r="D43" s="5">
        <f t="shared" si="1"/>
        <v>1278.0638369491871</v>
      </c>
      <c r="E43" s="5">
        <f t="shared" si="2"/>
        <v>2560.7854498687375</v>
      </c>
      <c r="F43" s="5">
        <f t="shared" si="7"/>
        <v>3838.8492868179246</v>
      </c>
      <c r="G43" s="5">
        <f t="shared" si="3"/>
        <v>537.76494447243488</v>
      </c>
      <c r="H43" s="5">
        <f t="shared" si="4"/>
        <v>0</v>
      </c>
      <c r="I43" s="9">
        <f t="shared" si="5"/>
        <v>4376.6142312903594</v>
      </c>
    </row>
    <row r="44" spans="2:9">
      <c r="B44" s="1">
        <f t="shared" si="6"/>
        <v>28</v>
      </c>
      <c r="C44" s="5">
        <f t="shared" si="0"/>
        <v>75292.411222503855</v>
      </c>
      <c r="D44" s="5">
        <f t="shared" si="1"/>
        <v>1320.082374054366</v>
      </c>
      <c r="E44" s="5">
        <f t="shared" si="2"/>
        <v>2518.7669127635586</v>
      </c>
      <c r="F44" s="5">
        <f t="shared" si="7"/>
        <v>3838.8492868179246</v>
      </c>
      <c r="G44" s="5">
        <f t="shared" si="3"/>
        <v>528.9410516803473</v>
      </c>
      <c r="H44" s="5">
        <f t="shared" si="4"/>
        <v>0</v>
      </c>
      <c r="I44" s="9">
        <f t="shared" si="5"/>
        <v>4367.7903384982719</v>
      </c>
    </row>
    <row r="45" spans="2:9">
      <c r="B45" s="1">
        <f t="shared" si="6"/>
        <v>29</v>
      </c>
      <c r="C45" s="5">
        <f t="shared" si="0"/>
        <v>73928.928879987434</v>
      </c>
      <c r="D45" s="5">
        <f t="shared" si="1"/>
        <v>1363.4823425164277</v>
      </c>
      <c r="E45" s="5">
        <f t="shared" si="2"/>
        <v>2475.3669443014969</v>
      </c>
      <c r="F45" s="5">
        <f t="shared" si="7"/>
        <v>3838.8492868179246</v>
      </c>
      <c r="G45" s="5">
        <f t="shared" si="3"/>
        <v>519.82705830331429</v>
      </c>
      <c r="H45" s="5">
        <f t="shared" si="4"/>
        <v>0</v>
      </c>
      <c r="I45" s="9">
        <f t="shared" si="5"/>
        <v>4358.6763451212391</v>
      </c>
    </row>
    <row r="46" spans="2:9">
      <c r="B46" s="1">
        <f t="shared" si="6"/>
        <v>30</v>
      </c>
      <c r="C46" s="5">
        <f t="shared" si="0"/>
        <v>72520.619720730741</v>
      </c>
      <c r="D46" s="5">
        <f t="shared" si="1"/>
        <v>1408.3091592566934</v>
      </c>
      <c r="E46" s="5">
        <f t="shared" si="2"/>
        <v>2430.5401275612312</v>
      </c>
      <c r="F46" s="5">
        <f t="shared" si="7"/>
        <v>3838.8492868179246</v>
      </c>
      <c r="G46" s="5">
        <f t="shared" si="3"/>
        <v>510.41342678785855</v>
      </c>
      <c r="H46" s="5">
        <f t="shared" si="4"/>
        <v>0</v>
      </c>
      <c r="I46" s="9">
        <f t="shared" si="5"/>
        <v>4349.2627136057836</v>
      </c>
    </row>
    <row r="47" spans="2:9">
      <c r="B47" s="1">
        <f t="shared" si="6"/>
        <v>31</v>
      </c>
      <c r="C47" s="5">
        <f t="shared" si="0"/>
        <v>71066.009986375197</v>
      </c>
      <c r="D47" s="5">
        <f t="shared" si="1"/>
        <v>1454.6097343555439</v>
      </c>
      <c r="E47" s="5">
        <f t="shared" si="2"/>
        <v>2384.2395524623807</v>
      </c>
      <c r="F47" s="5">
        <f t="shared" si="7"/>
        <v>3838.8492868179246</v>
      </c>
      <c r="G47" s="5">
        <f t="shared" si="3"/>
        <v>500.69030601709994</v>
      </c>
      <c r="H47" s="5">
        <f t="shared" si="4"/>
        <v>0</v>
      </c>
      <c r="I47" s="9">
        <f t="shared" si="5"/>
        <v>4339.5395928350245</v>
      </c>
    </row>
    <row r="48" spans="2:9">
      <c r="B48" s="1">
        <f t="shared" si="6"/>
        <v>32</v>
      </c>
      <c r="C48" s="5">
        <f t="shared" si="0"/>
        <v>69563.577466232615</v>
      </c>
      <c r="D48" s="5">
        <f t="shared" si="1"/>
        <v>1502.4325201425754</v>
      </c>
      <c r="E48" s="5">
        <f t="shared" si="2"/>
        <v>2336.4167666753492</v>
      </c>
      <c r="F48" s="5">
        <f t="shared" si="7"/>
        <v>3838.8492868179246</v>
      </c>
      <c r="G48" s="5">
        <f t="shared" si="3"/>
        <v>490.64752100182329</v>
      </c>
      <c r="H48" s="5">
        <f t="shared" si="4"/>
        <v>0</v>
      </c>
      <c r="I48" s="9">
        <f t="shared" si="5"/>
        <v>4329.496807819748</v>
      </c>
    </row>
    <row r="49" spans="2:9">
      <c r="B49" s="1">
        <f t="shared" si="6"/>
        <v>33</v>
      </c>
      <c r="C49" s="5">
        <f t="shared" si="0"/>
        <v>68011.749904331926</v>
      </c>
      <c r="D49" s="5">
        <f t="shared" si="1"/>
        <v>1551.8275619006877</v>
      </c>
      <c r="E49" s="5">
        <f t="shared" si="2"/>
        <v>2287.021724917237</v>
      </c>
      <c r="F49" s="5">
        <f t="shared" si="7"/>
        <v>3838.8492868179246</v>
      </c>
      <c r="G49" s="5">
        <f t="shared" si="3"/>
        <v>480.27456223261976</v>
      </c>
      <c r="H49" s="5">
        <f t="shared" si="4"/>
        <v>0</v>
      </c>
      <c r="I49" s="9">
        <f t="shared" si="5"/>
        <v>4319.1238490505448</v>
      </c>
    </row>
    <row r="50" spans="2:9">
      <c r="B50" s="1">
        <f t="shared" si="6"/>
        <v>34</v>
      </c>
      <c r="C50" s="5">
        <f t="shared" si="0"/>
        <v>66408.903354094771</v>
      </c>
      <c r="D50" s="5">
        <f t="shared" si="1"/>
        <v>1602.8465502371487</v>
      </c>
      <c r="E50" s="5">
        <f t="shared" si="2"/>
        <v>2236.0027365807759</v>
      </c>
      <c r="F50" s="5">
        <f t="shared" si="7"/>
        <v>3838.8492868179246</v>
      </c>
      <c r="G50" s="5">
        <f t="shared" si="3"/>
        <v>469.56057468196292</v>
      </c>
      <c r="H50" s="5">
        <f t="shared" si="4"/>
        <v>0</v>
      </c>
      <c r="I50" s="9">
        <f t="shared" si="5"/>
        <v>4308.4098614998875</v>
      </c>
    </row>
    <row r="51" spans="2:9">
      <c r="B51" s="1">
        <f t="shared" si="6"/>
        <v>35</v>
      </c>
      <c r="C51" s="5">
        <f t="shared" si="0"/>
        <v>64753.360478918315</v>
      </c>
      <c r="D51" s="5">
        <f t="shared" si="1"/>
        <v>1655.5428751764525</v>
      </c>
      <c r="E51" s="5">
        <f t="shared" si="2"/>
        <v>2183.3064116414721</v>
      </c>
      <c r="F51" s="5">
        <f t="shared" si="7"/>
        <v>3838.8492868179246</v>
      </c>
      <c r="G51" s="5">
        <f t="shared" si="3"/>
        <v>458.49434644470915</v>
      </c>
      <c r="H51" s="5">
        <f t="shared" si="4"/>
        <v>0</v>
      </c>
      <c r="I51" s="9">
        <f t="shared" si="5"/>
        <v>4297.3436332626334</v>
      </c>
    </row>
    <row r="52" spans="2:9">
      <c r="B52" s="1">
        <f t="shared" si="6"/>
        <v>36</v>
      </c>
      <c r="C52" s="5">
        <f t="shared" si="0"/>
        <v>63043.388796886749</v>
      </c>
      <c r="D52" s="5">
        <f t="shared" si="1"/>
        <v>1709.9716820315689</v>
      </c>
      <c r="E52" s="5">
        <f t="shared" si="2"/>
        <v>2128.8776047863557</v>
      </c>
      <c r="F52" s="5">
        <f t="shared" si="7"/>
        <v>3838.8492868179246</v>
      </c>
      <c r="G52" s="5">
        <f t="shared" si="3"/>
        <v>447.06429700513468</v>
      </c>
      <c r="H52" s="5">
        <f t="shared" si="4"/>
        <v>0</v>
      </c>
      <c r="I52" s="9">
        <f t="shared" si="5"/>
        <v>4285.9135838230595</v>
      </c>
    </row>
    <row r="53" spans="2:9">
      <c r="B53" s="1">
        <f t="shared" si="6"/>
        <v>37</v>
      </c>
      <c r="C53" s="5">
        <f t="shared" si="0"/>
        <v>61277.198867774692</v>
      </c>
      <c r="D53" s="5">
        <f t="shared" si="1"/>
        <v>1766.1899291120585</v>
      </c>
      <c r="E53" s="5">
        <f t="shared" si="2"/>
        <v>2072.6593577058661</v>
      </c>
      <c r="F53" s="5">
        <f t="shared" si="7"/>
        <v>3838.8492868179246</v>
      </c>
      <c r="G53" s="5">
        <f t="shared" si="3"/>
        <v>435.25846511823187</v>
      </c>
      <c r="H53" s="5">
        <f t="shared" si="4"/>
        <v>0</v>
      </c>
      <c r="I53" s="9">
        <f t="shared" si="5"/>
        <v>4274.1077519361561</v>
      </c>
    </row>
    <row r="54" spans="2:9">
      <c r="B54" s="1">
        <f t="shared" si="6"/>
        <v>38</v>
      </c>
      <c r="C54" s="5">
        <f t="shared" si="0"/>
        <v>59452.942420445252</v>
      </c>
      <c r="D54" s="5">
        <f t="shared" si="1"/>
        <v>1824.2564473294415</v>
      </c>
      <c r="E54" s="5">
        <f t="shared" si="2"/>
        <v>2014.5928394884832</v>
      </c>
      <c r="F54" s="5">
        <f t="shared" si="7"/>
        <v>3838.8492868179246</v>
      </c>
      <c r="G54" s="5">
        <f t="shared" si="3"/>
        <v>423.06449629258145</v>
      </c>
      <c r="H54" s="5">
        <f t="shared" si="4"/>
        <v>0</v>
      </c>
      <c r="I54" s="9">
        <f t="shared" si="5"/>
        <v>4261.9137831105063</v>
      </c>
    </row>
    <row r="55" spans="2:9">
      <c r="B55" s="1">
        <f t="shared" si="6"/>
        <v>39</v>
      </c>
      <c r="C55" s="5">
        <f t="shared" si="0"/>
        <v>57568.710418683062</v>
      </c>
      <c r="D55" s="5">
        <f t="shared" si="1"/>
        <v>1884.2320017621901</v>
      </c>
      <c r="E55" s="5">
        <f t="shared" si="2"/>
        <v>1954.6172850557346</v>
      </c>
      <c r="F55" s="5">
        <f t="shared" si="7"/>
        <v>3838.8492868179246</v>
      </c>
      <c r="G55" s="5">
        <f t="shared" si="3"/>
        <v>410.46962986170422</v>
      </c>
      <c r="H55" s="5">
        <f t="shared" si="4"/>
        <v>0</v>
      </c>
      <c r="I55" s="9">
        <f t="shared" si="5"/>
        <v>4249.3189166796292</v>
      </c>
    </row>
    <row r="56" spans="2:9">
      <c r="B56" s="1">
        <f t="shared" si="6"/>
        <v>40</v>
      </c>
      <c r="C56" s="5">
        <f t="shared" si="0"/>
        <v>55622.531063438277</v>
      </c>
      <c r="D56" s="5">
        <f t="shared" si="1"/>
        <v>1946.1793552447828</v>
      </c>
      <c r="E56" s="5">
        <f t="shared" si="2"/>
        <v>1892.6699315731419</v>
      </c>
      <c r="F56" s="5">
        <f t="shared" si="7"/>
        <v>3838.8492868179246</v>
      </c>
      <c r="G56" s="5">
        <f t="shared" si="3"/>
        <v>397.46068563035976</v>
      </c>
      <c r="H56" s="5">
        <f t="shared" si="4"/>
        <v>0</v>
      </c>
      <c r="I56" s="9">
        <f t="shared" si="5"/>
        <v>4236.3099724482845</v>
      </c>
    </row>
    <row r="57" spans="2:9">
      <c r="B57" s="1">
        <f t="shared" si="6"/>
        <v>41</v>
      </c>
      <c r="C57" s="5">
        <f t="shared" si="0"/>
        <v>53612.367729390928</v>
      </c>
      <c r="D57" s="5">
        <f t="shared" si="1"/>
        <v>2010.1633340473509</v>
      </c>
      <c r="E57" s="5">
        <f t="shared" si="2"/>
        <v>1828.6859527705737</v>
      </c>
      <c r="F57" s="5">
        <f t="shared" si="7"/>
        <v>3838.8492868179246</v>
      </c>
      <c r="G57" s="5">
        <f t="shared" si="3"/>
        <v>384.02405008182046</v>
      </c>
      <c r="H57" s="5">
        <f t="shared" si="4"/>
        <v>0</v>
      </c>
      <c r="I57" s="9">
        <f t="shared" si="5"/>
        <v>4222.8733368997455</v>
      </c>
    </row>
    <row r="58" spans="2:9">
      <c r="B58" s="1">
        <f t="shared" si="6"/>
        <v>42</v>
      </c>
      <c r="C58" s="5">
        <f t="shared" si="0"/>
        <v>51536.116833676264</v>
      </c>
      <c r="D58" s="5">
        <f t="shared" si="1"/>
        <v>2076.2508957146611</v>
      </c>
      <c r="E58" s="5">
        <f t="shared" si="2"/>
        <v>1762.5983911032636</v>
      </c>
      <c r="F58" s="5">
        <f t="shared" si="7"/>
        <v>3838.8492868179246</v>
      </c>
      <c r="G58" s="5">
        <f t="shared" si="3"/>
        <v>370.14566213168536</v>
      </c>
      <c r="H58" s="5">
        <f t="shared" si="4"/>
        <v>0</v>
      </c>
      <c r="I58" s="9">
        <f t="shared" si="5"/>
        <v>4208.9949489496103</v>
      </c>
    </row>
    <row r="59" spans="2:9">
      <c r="B59" s="1">
        <f t="shared" si="6"/>
        <v>43</v>
      </c>
      <c r="C59" s="5">
        <f t="shared" si="0"/>
        <v>49391.605634540843</v>
      </c>
      <c r="D59" s="5">
        <f t="shared" si="1"/>
        <v>2144.511199135417</v>
      </c>
      <c r="E59" s="5">
        <f t="shared" si="2"/>
        <v>1694.3380876825074</v>
      </c>
      <c r="F59" s="5">
        <f t="shared" si="7"/>
        <v>3838.8492868179246</v>
      </c>
      <c r="G59" s="5">
        <f t="shared" si="3"/>
        <v>355.81099841332656</v>
      </c>
      <c r="H59" s="5">
        <f t="shared" si="4"/>
        <v>0</v>
      </c>
      <c r="I59" s="9">
        <f t="shared" si="5"/>
        <v>4194.6602852312508</v>
      </c>
    </row>
    <row r="60" spans="2:9">
      <c r="B60" s="1">
        <f t="shared" si="6"/>
        <v>44</v>
      </c>
      <c r="C60" s="5">
        <f t="shared" si="0"/>
        <v>47176.589957625634</v>
      </c>
      <c r="D60" s="5">
        <f t="shared" si="1"/>
        <v>2215.0156769152118</v>
      </c>
      <c r="E60" s="5">
        <f t="shared" si="2"/>
        <v>1623.8336099027129</v>
      </c>
      <c r="F60" s="5">
        <f t="shared" si="7"/>
        <v>3838.8492868179246</v>
      </c>
      <c r="G60" s="5">
        <f t="shared" si="3"/>
        <v>341.00505807956966</v>
      </c>
      <c r="H60" s="5">
        <f t="shared" si="4"/>
        <v>0</v>
      </c>
      <c r="I60" s="9">
        <f t="shared" si="5"/>
        <v>4179.8543448974942</v>
      </c>
    </row>
    <row r="61" spans="2:9">
      <c r="B61" s="1">
        <f t="shared" si="6"/>
        <v>45</v>
      </c>
      <c r="C61" s="5">
        <f t="shared" si="0"/>
        <v>44888.751847496773</v>
      </c>
      <c r="D61" s="5">
        <f t="shared" si="1"/>
        <v>2287.8381101288624</v>
      </c>
      <c r="E61" s="5">
        <f t="shared" si="2"/>
        <v>1551.011176689062</v>
      </c>
      <c r="F61" s="5">
        <f t="shared" si="7"/>
        <v>3838.8492868179246</v>
      </c>
      <c r="G61" s="5">
        <f t="shared" si="3"/>
        <v>325.71234710470304</v>
      </c>
      <c r="H61" s="5">
        <f t="shared" si="4"/>
        <v>0</v>
      </c>
      <c r="I61" s="9">
        <f t="shared" si="5"/>
        <v>4164.5616339226281</v>
      </c>
    </row>
    <row r="62" spans="2:9">
      <c r="B62" s="1">
        <f t="shared" si="6"/>
        <v>46</v>
      </c>
      <c r="C62" s="5">
        <f t="shared" si="0"/>
        <v>42525.697141966411</v>
      </c>
      <c r="D62" s="5">
        <f t="shared" si="1"/>
        <v>2363.0547055303596</v>
      </c>
      <c r="E62" s="5">
        <f t="shared" si="2"/>
        <v>1475.7945812875653</v>
      </c>
      <c r="F62" s="5">
        <f t="shared" si="7"/>
        <v>3838.8492868179246</v>
      </c>
      <c r="G62" s="5">
        <f t="shared" si="3"/>
        <v>309.91686207038867</v>
      </c>
      <c r="H62" s="5">
        <f t="shared" si="4"/>
        <v>0</v>
      </c>
      <c r="I62" s="9">
        <f t="shared" si="5"/>
        <v>4148.7661488883132</v>
      </c>
    </row>
    <row r="63" spans="2:9">
      <c r="B63" s="1">
        <f t="shared" si="6"/>
        <v>47</v>
      </c>
      <c r="C63" s="5">
        <f t="shared" si="0"/>
        <v>40084.952966665194</v>
      </c>
      <c r="D63" s="5">
        <f t="shared" si="1"/>
        <v>2440.7441753012208</v>
      </c>
      <c r="E63" s="5">
        <f t="shared" si="2"/>
        <v>1398.105111516704</v>
      </c>
      <c r="F63" s="5">
        <f t="shared" si="7"/>
        <v>3838.8492868179246</v>
      </c>
      <c r="G63" s="5">
        <f t="shared" si="3"/>
        <v>293.60207341850781</v>
      </c>
      <c r="H63" s="5">
        <f t="shared" si="4"/>
        <v>0</v>
      </c>
      <c r="I63" s="9">
        <f t="shared" si="5"/>
        <v>4132.4513602364323</v>
      </c>
    </row>
    <row r="64" spans="2:9">
      <c r="B64" s="1">
        <f t="shared" si="6"/>
        <v>48</v>
      </c>
      <c r="C64" s="5">
        <f t="shared" si="0"/>
        <v>37563.965147244482</v>
      </c>
      <c r="D64" s="5">
        <f t="shared" si="1"/>
        <v>2520.9878194207126</v>
      </c>
      <c r="E64" s="5">
        <f t="shared" si="2"/>
        <v>1317.861467397212</v>
      </c>
      <c r="F64" s="5">
        <f t="shared" si="7"/>
        <v>3838.8492868179246</v>
      </c>
      <c r="G64" s="5">
        <f t="shared" si="3"/>
        <v>276.75090815341451</v>
      </c>
      <c r="H64" s="5">
        <f t="shared" si="4"/>
        <v>0</v>
      </c>
      <c r="I64" s="9">
        <f t="shared" si="5"/>
        <v>4115.6001949713391</v>
      </c>
    </row>
    <row r="65" spans="2:9">
      <c r="B65" s="1">
        <f t="shared" si="6"/>
        <v>49</v>
      </c>
      <c r="C65" s="5">
        <f t="shared" si="0"/>
        <v>34960.095536500346</v>
      </c>
      <c r="D65" s="5">
        <f t="shared" si="1"/>
        <v>2603.8696107441333</v>
      </c>
      <c r="E65" s="5">
        <f t="shared" si="2"/>
        <v>1234.9796760737913</v>
      </c>
      <c r="F65" s="5">
        <f t="shared" si="7"/>
        <v>3838.8492868179246</v>
      </c>
      <c r="G65" s="5">
        <f t="shared" si="3"/>
        <v>259.34573197549616</v>
      </c>
      <c r="H65" s="5">
        <f t="shared" si="4"/>
        <v>0</v>
      </c>
      <c r="I65" s="9">
        <f t="shared" si="5"/>
        <v>4098.1950187934208</v>
      </c>
    </row>
    <row r="66" spans="2:9">
      <c r="B66" s="1">
        <f t="shared" si="6"/>
        <v>50</v>
      </c>
      <c r="C66" s="5">
        <f t="shared" si="0"/>
        <v>32270.619253622161</v>
      </c>
      <c r="D66" s="5">
        <f t="shared" si="1"/>
        <v>2689.4762828781868</v>
      </c>
      <c r="E66" s="5">
        <f t="shared" si="2"/>
        <v>1149.3730039397376</v>
      </c>
      <c r="F66" s="5">
        <f t="shared" si="7"/>
        <v>3838.8492868179246</v>
      </c>
      <c r="G66" s="5">
        <f t="shared" si="3"/>
        <v>241.36833082734489</v>
      </c>
      <c r="H66" s="5">
        <f t="shared" si="4"/>
        <v>0</v>
      </c>
      <c r="I66" s="9">
        <f t="shared" si="5"/>
        <v>4080.2176176452695</v>
      </c>
    </row>
    <row r="67" spans="2:9">
      <c r="B67" s="1">
        <f t="shared" si="6"/>
        <v>51</v>
      </c>
      <c r="C67" s="5">
        <f t="shared" si="0"/>
        <v>29492.721832676747</v>
      </c>
      <c r="D67" s="5">
        <f t="shared" si="1"/>
        <v>2777.8974209454154</v>
      </c>
      <c r="E67" s="5">
        <f t="shared" si="2"/>
        <v>1060.9518658725094</v>
      </c>
      <c r="F67" s="5">
        <f t="shared" si="7"/>
        <v>3838.8492868179246</v>
      </c>
      <c r="G67" s="5">
        <f t="shared" si="3"/>
        <v>222.79989183322698</v>
      </c>
      <c r="H67" s="5">
        <f t="shared" si="4"/>
        <v>0</v>
      </c>
      <c r="I67" s="9">
        <f t="shared" si="5"/>
        <v>4061.6491786511515</v>
      </c>
    </row>
    <row r="68" spans="2:9">
      <c r="B68" s="1">
        <f t="shared" si="6"/>
        <v>52</v>
      </c>
      <c r="C68" s="5">
        <f t="shared" si="0"/>
        <v>26623.496277344086</v>
      </c>
      <c r="D68" s="5">
        <f t="shared" si="1"/>
        <v>2869.2255553326613</v>
      </c>
      <c r="E68" s="5">
        <f t="shared" si="2"/>
        <v>969.62373148526308</v>
      </c>
      <c r="F68" s="5">
        <f t="shared" si="7"/>
        <v>3838.8492868179246</v>
      </c>
      <c r="G68" s="5">
        <f t="shared" si="3"/>
        <v>203.62098361190525</v>
      </c>
      <c r="H68" s="5">
        <f t="shared" si="4"/>
        <v>0</v>
      </c>
      <c r="I68" s="9">
        <f t="shared" si="5"/>
        <v>4042.4702704298297</v>
      </c>
    </row>
    <row r="69" spans="2:9">
      <c r="B69" s="1">
        <f t="shared" si="6"/>
        <v>53</v>
      </c>
      <c r="C69" s="5">
        <f t="shared" si="0"/>
        <v>23659.940018822406</v>
      </c>
      <c r="D69" s="5">
        <f t="shared" si="1"/>
        <v>2963.5562585216808</v>
      </c>
      <c r="E69" s="5">
        <f t="shared" si="2"/>
        <v>875.29302829624396</v>
      </c>
      <c r="F69" s="5">
        <f t="shared" si="7"/>
        <v>3838.8492868179246</v>
      </c>
      <c r="G69" s="5">
        <f t="shared" si="3"/>
        <v>183.81153594221124</v>
      </c>
      <c r="H69" s="5">
        <f t="shared" si="4"/>
        <v>0</v>
      </c>
      <c r="I69" s="9">
        <f t="shared" si="5"/>
        <v>4022.6608227601359</v>
      </c>
    </row>
    <row r="70" spans="2:9">
      <c r="B70" s="1">
        <f t="shared" si="6"/>
        <v>54</v>
      </c>
      <c r="C70" s="5">
        <f t="shared" si="0"/>
        <v>20598.951773719193</v>
      </c>
      <c r="D70" s="5">
        <f t="shared" si="1"/>
        <v>3060.9882451032154</v>
      </c>
      <c r="E70" s="5">
        <f t="shared" si="2"/>
        <v>777.86104171470936</v>
      </c>
      <c r="F70" s="5">
        <f t="shared" si="7"/>
        <v>3838.8492868179246</v>
      </c>
      <c r="G70" s="5">
        <f t="shared" si="3"/>
        <v>163.35081876008897</v>
      </c>
      <c r="H70" s="5">
        <f t="shared" si="4"/>
        <v>0</v>
      </c>
      <c r="I70" s="9">
        <f t="shared" si="5"/>
        <v>4002.2001055780138</v>
      </c>
    </row>
    <row r="71" spans="2:9">
      <c r="B71" s="1">
        <f t="shared" si="6"/>
        <v>55</v>
      </c>
      <c r="C71" s="5">
        <f t="shared" si="0"/>
        <v>17437.328298639983</v>
      </c>
      <c r="D71" s="5">
        <f t="shared" si="1"/>
        <v>3161.6234750792114</v>
      </c>
      <c r="E71" s="5">
        <f t="shared" si="2"/>
        <v>677.22581173871322</v>
      </c>
      <c r="F71" s="5">
        <f t="shared" si="7"/>
        <v>3838.8492868179246</v>
      </c>
      <c r="G71" s="5">
        <f t="shared" si="3"/>
        <v>142.21742046512978</v>
      </c>
      <c r="H71" s="5">
        <f t="shared" si="4"/>
        <v>0</v>
      </c>
      <c r="I71" s="9">
        <f t="shared" si="5"/>
        <v>3981.0667072830543</v>
      </c>
    </row>
    <row r="72" spans="2:9">
      <c r="B72" s="1">
        <f t="shared" si="6"/>
        <v>56</v>
      </c>
      <c r="C72" s="5">
        <f t="shared" si="0"/>
        <v>14171.761038078716</v>
      </c>
      <c r="D72" s="5">
        <f t="shared" si="1"/>
        <v>3265.5672605612676</v>
      </c>
      <c r="E72" s="5">
        <f t="shared" si="2"/>
        <v>573.28202625665699</v>
      </c>
      <c r="F72" s="5">
        <f t="shared" si="7"/>
        <v>3838.8492868179246</v>
      </c>
      <c r="G72" s="5">
        <f t="shared" si="3"/>
        <v>120.38922551389797</v>
      </c>
      <c r="H72" s="5">
        <f t="shared" si="4"/>
        <v>0</v>
      </c>
      <c r="I72" s="9">
        <f t="shared" si="5"/>
        <v>3959.2385123318227</v>
      </c>
    </row>
    <row r="73" spans="2:9">
      <c r="B73" s="1">
        <f t="shared" si="6"/>
        <v>57</v>
      </c>
      <c r="C73" s="5">
        <f t="shared" si="0"/>
        <v>10798.832662101735</v>
      </c>
      <c r="D73" s="5">
        <f t="shared" si="1"/>
        <v>3372.9283759769805</v>
      </c>
      <c r="E73" s="5">
        <f t="shared" si="2"/>
        <v>465.92091084094415</v>
      </c>
      <c r="F73" s="5">
        <f t="shared" si="7"/>
        <v>3838.8492868179246</v>
      </c>
      <c r="G73" s="5">
        <f t="shared" si="3"/>
        <v>97.843391276598268</v>
      </c>
      <c r="H73" s="5">
        <f t="shared" si="4"/>
        <v>0</v>
      </c>
      <c r="I73" s="9">
        <f t="shared" si="5"/>
        <v>3936.6926780945228</v>
      </c>
    </row>
    <row r="74" spans="2:9">
      <c r="B74" s="1">
        <f t="shared" si="6"/>
        <v>58</v>
      </c>
      <c r="C74" s="5">
        <f t="shared" si="0"/>
        <v>7315.0134902022237</v>
      </c>
      <c r="D74" s="5">
        <f t="shared" si="1"/>
        <v>3483.8191718995113</v>
      </c>
      <c r="E74" s="5">
        <f t="shared" si="2"/>
        <v>355.03011491841323</v>
      </c>
      <c r="F74" s="5">
        <f t="shared" si="7"/>
        <v>3838.8492868179246</v>
      </c>
      <c r="G74" s="5">
        <f t="shared" si="3"/>
        <v>74.556324132866777</v>
      </c>
      <c r="H74" s="5">
        <f t="shared" si="4"/>
        <v>0</v>
      </c>
      <c r="I74" s="9">
        <f t="shared" si="5"/>
        <v>3913.4056109507915</v>
      </c>
    </row>
    <row r="75" spans="2:9">
      <c r="B75" s="1">
        <f t="shared" si="6"/>
        <v>59</v>
      </c>
      <c r="C75" s="5">
        <f t="shared" si="0"/>
        <v>3716.6577975827286</v>
      </c>
      <c r="D75" s="5">
        <f t="shared" si="1"/>
        <v>3598.3556926194951</v>
      </c>
      <c r="E75" s="5">
        <f t="shared" si="2"/>
        <v>240.49359419842929</v>
      </c>
      <c r="F75" s="5">
        <f t="shared" si="7"/>
        <v>3838.8492868179246</v>
      </c>
      <c r="G75" s="5">
        <f t="shared" si="3"/>
        <v>50.50365478167015</v>
      </c>
      <c r="H75" s="5">
        <f t="shared" si="4"/>
        <v>0</v>
      </c>
      <c r="I75" s="9">
        <f t="shared" si="5"/>
        <v>3889.3529415995949</v>
      </c>
    </row>
    <row r="76" spans="2:9" ht="13.5" thickBot="1">
      <c r="B76" s="1">
        <f t="shared" si="6"/>
        <v>60</v>
      </c>
      <c r="C76" s="5">
        <f t="shared" si="0"/>
        <v>4.0063241613097489E-10</v>
      </c>
      <c r="D76" s="5">
        <f t="shared" si="1"/>
        <v>3716.6577975823279</v>
      </c>
      <c r="E76" s="5">
        <f t="shared" si="2"/>
        <v>122.19148923559656</v>
      </c>
      <c r="F76" s="5">
        <f t="shared" si="7"/>
        <v>3838.8492868179246</v>
      </c>
      <c r="G76" s="5">
        <f t="shared" si="3"/>
        <v>25.660212739475277</v>
      </c>
      <c r="H76" s="5">
        <f t="shared" si="4"/>
        <v>0</v>
      </c>
      <c r="I76" s="9">
        <f t="shared" si="5"/>
        <v>3864.5094995574</v>
      </c>
    </row>
    <row r="77" spans="2:9" ht="13.5" thickBot="1">
      <c r="C77" s="6" t="s">
        <v>0</v>
      </c>
      <c r="D77" s="7">
        <f>SUM(D17:D76)</f>
        <v>99999.999999999563</v>
      </c>
      <c r="E77" s="7">
        <f t="shared" ref="E77:I77" si="8">SUM(E17:E76)</f>
        <v>130330.9572090759</v>
      </c>
      <c r="F77" s="7">
        <f t="shared" si="8"/>
        <v>230330.95720907536</v>
      </c>
      <c r="G77" s="7">
        <f t="shared" si="8"/>
        <v>27369.501013905938</v>
      </c>
      <c r="H77" s="7">
        <f t="shared" si="8"/>
        <v>0</v>
      </c>
      <c r="I77" s="8">
        <f t="shared" si="8"/>
        <v>257700.45822298146</v>
      </c>
    </row>
    <row r="78" spans="2:9">
      <c r="I78" s="16"/>
    </row>
    <row r="79" spans="2:9">
      <c r="I79" s="17"/>
    </row>
  </sheetData>
  <mergeCells count="8">
    <mergeCell ref="G10:H10"/>
    <mergeCell ref="G11:I11"/>
    <mergeCell ref="B2:H2"/>
    <mergeCell ref="B4:I4"/>
    <mergeCell ref="G6:H6"/>
    <mergeCell ref="G7:H7"/>
    <mergeCell ref="G8:H8"/>
    <mergeCell ref="G9:H9"/>
  </mergeCells>
  <hyperlinks>
    <hyperlink ref="B2" r:id="rId1"/>
  </hyperlinks>
  <pageMargins left="0.7" right="0.7" top="0.75" bottom="0.75" header="0.3" footer="0.3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GALICIA</vt:lpstr>
      <vt:lpstr>PROVINCIA</vt:lpstr>
      <vt:lpstr>NACION</vt:lpstr>
      <vt:lpstr>HSBC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Interés contra inflación</dc:title>
  <dc:creator>SinElefantesBlancos.com.ar</dc:creator>
  <cp:keywords>sistema; amortizacion; cuotas; tasa; deuda; monto; saldo; tea; cft</cp:keywords>
  <cp:lastModifiedBy>Guillermo Gonzalez</cp:lastModifiedBy>
  <dcterms:created xsi:type="dcterms:W3CDTF">2012-10-17T23:40:35Z</dcterms:created>
  <dcterms:modified xsi:type="dcterms:W3CDTF">2017-06-12T02:08:48Z</dcterms:modified>
</cp:coreProperties>
</file>