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Fnanciamiento" sheetId="10" r:id="rId1"/>
  </sheets>
  <calcPr calcId="125725"/>
</workbook>
</file>

<file path=xl/calcChain.xml><?xml version="1.0" encoding="utf-8"?>
<calcChain xmlns="http://schemas.openxmlformats.org/spreadsheetml/2006/main">
  <c r="I10" i="10"/>
  <c r="I7"/>
  <c r="B18"/>
  <c r="D13"/>
  <c r="F17" s="1"/>
  <c r="C16"/>
  <c r="I16" s="1"/>
  <c r="F18" l="1"/>
  <c r="E13"/>
  <c r="E17"/>
  <c r="H17"/>
  <c r="B19"/>
  <c r="B20" s="1"/>
  <c r="G17" l="1"/>
  <c r="D17"/>
  <c r="F19"/>
  <c r="B21"/>
  <c r="F20"/>
  <c r="C17" l="1"/>
  <c r="I17"/>
  <c r="B22"/>
  <c r="F21"/>
  <c r="H18" l="1"/>
  <c r="E18"/>
  <c r="B23"/>
  <c r="F22"/>
  <c r="G18" l="1"/>
  <c r="D18"/>
  <c r="B24"/>
  <c r="F23"/>
  <c r="C18" l="1"/>
  <c r="I18"/>
  <c r="B25"/>
  <c r="F24"/>
  <c r="H19" l="1"/>
  <c r="E19"/>
  <c r="B26"/>
  <c r="F25"/>
  <c r="G19" l="1"/>
  <c r="D19"/>
  <c r="B27"/>
  <c r="F26"/>
  <c r="C19" l="1"/>
  <c r="I19"/>
  <c r="B28"/>
  <c r="F27"/>
  <c r="H20" l="1"/>
  <c r="E20"/>
  <c r="B29"/>
  <c r="F28"/>
  <c r="G20" l="1"/>
  <c r="D20"/>
  <c r="B30"/>
  <c r="F29"/>
  <c r="I20" l="1"/>
  <c r="C20"/>
  <c r="B31"/>
  <c r="F30"/>
  <c r="H21" l="1"/>
  <c r="E21"/>
  <c r="B32"/>
  <c r="F31"/>
  <c r="G21" l="1"/>
  <c r="D21"/>
  <c r="B33"/>
  <c r="F32"/>
  <c r="I21" l="1"/>
  <c r="C21"/>
  <c r="B34"/>
  <c r="F33"/>
  <c r="H22" l="1"/>
  <c r="E22"/>
  <c r="B35"/>
  <c r="F34"/>
  <c r="D22" l="1"/>
  <c r="C22" s="1"/>
  <c r="G22"/>
  <c r="I22" s="1"/>
  <c r="B36"/>
  <c r="F35"/>
  <c r="H23" l="1"/>
  <c r="E23"/>
  <c r="B37"/>
  <c r="F36"/>
  <c r="G23" l="1"/>
  <c r="I23" s="1"/>
  <c r="D23"/>
  <c r="C23" s="1"/>
  <c r="B38"/>
  <c r="F37"/>
  <c r="H24" l="1"/>
  <c r="E24"/>
  <c r="B39"/>
  <c r="F38"/>
  <c r="G24" l="1"/>
  <c r="I24" s="1"/>
  <c r="D24"/>
  <c r="C24" s="1"/>
  <c r="B40"/>
  <c r="F39"/>
  <c r="E25" l="1"/>
  <c r="H25"/>
  <c r="B41"/>
  <c r="F40"/>
  <c r="G25" l="1"/>
  <c r="I25" s="1"/>
  <c r="D25"/>
  <c r="C25" s="1"/>
  <c r="B42"/>
  <c r="F41"/>
  <c r="E26" l="1"/>
  <c r="H26"/>
  <c r="B43"/>
  <c r="F42"/>
  <c r="G26" l="1"/>
  <c r="I26" s="1"/>
  <c r="D26"/>
  <c r="C26" s="1"/>
  <c r="B44"/>
  <c r="F43"/>
  <c r="H27" l="1"/>
  <c r="E27"/>
  <c r="B45"/>
  <c r="F44"/>
  <c r="D27" l="1"/>
  <c r="C27" s="1"/>
  <c r="G27"/>
  <c r="I27" s="1"/>
  <c r="B46"/>
  <c r="F45"/>
  <c r="H28" l="1"/>
  <c r="E28"/>
  <c r="B47"/>
  <c r="F46"/>
  <c r="D28" l="1"/>
  <c r="C28" s="1"/>
  <c r="G28"/>
  <c r="I28" s="1"/>
  <c r="B48"/>
  <c r="F47"/>
  <c r="E29" l="1"/>
  <c r="H29"/>
  <c r="B49"/>
  <c r="F48"/>
  <c r="G29" l="1"/>
  <c r="I29" s="1"/>
  <c r="D29"/>
  <c r="C29" s="1"/>
  <c r="B50"/>
  <c r="F49"/>
  <c r="E30" l="1"/>
  <c r="H30"/>
  <c r="B51"/>
  <c r="F50"/>
  <c r="D30" l="1"/>
  <c r="C30" s="1"/>
  <c r="G30"/>
  <c r="I30" s="1"/>
  <c r="B52"/>
  <c r="F51"/>
  <c r="H31" l="1"/>
  <c r="E31"/>
  <c r="B53"/>
  <c r="F52"/>
  <c r="D31" l="1"/>
  <c r="C31" s="1"/>
  <c r="G31"/>
  <c r="I31" s="1"/>
  <c r="B54"/>
  <c r="F53"/>
  <c r="H32" l="1"/>
  <c r="E32"/>
  <c r="B55"/>
  <c r="F54"/>
  <c r="D32" l="1"/>
  <c r="C32" s="1"/>
  <c r="G32"/>
  <c r="I32" s="1"/>
  <c r="B56"/>
  <c r="F55"/>
  <c r="H33" l="1"/>
  <c r="E33"/>
  <c r="B57"/>
  <c r="F56"/>
  <c r="G33" l="1"/>
  <c r="I33" s="1"/>
  <c r="D33"/>
  <c r="C33" s="1"/>
  <c r="B58"/>
  <c r="F57"/>
  <c r="H34" l="1"/>
  <c r="E34"/>
  <c r="B59"/>
  <c r="F58"/>
  <c r="G34" l="1"/>
  <c r="I34" s="1"/>
  <c r="D34"/>
  <c r="C34" s="1"/>
  <c r="B60"/>
  <c r="F59"/>
  <c r="H35" l="1"/>
  <c r="E35"/>
  <c r="B61"/>
  <c r="F60"/>
  <c r="G35" l="1"/>
  <c r="I35" s="1"/>
  <c r="D35"/>
  <c r="C35" s="1"/>
  <c r="B62"/>
  <c r="F61"/>
  <c r="H36" l="1"/>
  <c r="E36"/>
  <c r="B63"/>
  <c r="F62"/>
  <c r="G36" l="1"/>
  <c r="I36" s="1"/>
  <c r="D36"/>
  <c r="C36" s="1"/>
  <c r="B64"/>
  <c r="F63"/>
  <c r="H37" l="1"/>
  <c r="E37"/>
  <c r="B65"/>
  <c r="F64"/>
  <c r="F65" l="1"/>
  <c r="D37"/>
  <c r="C37" s="1"/>
  <c r="G37"/>
  <c r="I37" s="1"/>
  <c r="B66"/>
  <c r="F66" l="1"/>
  <c r="H38"/>
  <c r="E38"/>
  <c r="B67"/>
  <c r="F67" l="1"/>
  <c r="G38"/>
  <c r="I38" s="1"/>
  <c r="D38"/>
  <c r="C38" s="1"/>
  <c r="B68"/>
  <c r="F68" l="1"/>
  <c r="H39"/>
  <c r="E39"/>
  <c r="B69"/>
  <c r="F69" l="1"/>
  <c r="D39"/>
  <c r="C39" s="1"/>
  <c r="G39"/>
  <c r="I39" s="1"/>
  <c r="B70"/>
  <c r="F70" l="1"/>
  <c r="H40"/>
  <c r="E40"/>
  <c r="B71"/>
  <c r="G40" l="1"/>
  <c r="I40" s="1"/>
  <c r="D40"/>
  <c r="C40" s="1"/>
  <c r="B72"/>
  <c r="F71"/>
  <c r="H41" l="1"/>
  <c r="E41"/>
  <c r="B73"/>
  <c r="F72"/>
  <c r="D41" l="1"/>
  <c r="C41" s="1"/>
  <c r="G41"/>
  <c r="I41" s="1"/>
  <c r="B74"/>
  <c r="F73"/>
  <c r="H42" l="1"/>
  <c r="E42"/>
  <c r="B75"/>
  <c r="F74"/>
  <c r="G42" l="1"/>
  <c r="I42" s="1"/>
  <c r="D42"/>
  <c r="C42" s="1"/>
  <c r="B76"/>
  <c r="F75"/>
  <c r="H43" l="1"/>
  <c r="E43"/>
  <c r="F76"/>
  <c r="F77" s="1"/>
  <c r="D43" l="1"/>
  <c r="C43" s="1"/>
  <c r="G43"/>
  <c r="I43" s="1"/>
  <c r="H44" l="1"/>
  <c r="E44"/>
  <c r="G44" l="1"/>
  <c r="I44" s="1"/>
  <c r="D44"/>
  <c r="C44" s="1"/>
  <c r="H45" l="1"/>
  <c r="E45"/>
  <c r="D45" l="1"/>
  <c r="C45" s="1"/>
  <c r="G45"/>
  <c r="I45" s="1"/>
  <c r="E46" l="1"/>
  <c r="H46"/>
  <c r="G46" l="1"/>
  <c r="I46" s="1"/>
  <c r="D46"/>
  <c r="C46" s="1"/>
  <c r="H47" l="1"/>
  <c r="E47"/>
  <c r="G47" l="1"/>
  <c r="I47" s="1"/>
  <c r="D47"/>
  <c r="C47" s="1"/>
  <c r="H48" l="1"/>
  <c r="E48"/>
  <c r="G48" l="1"/>
  <c r="I48" s="1"/>
  <c r="D48"/>
  <c r="C48" s="1"/>
  <c r="H49" l="1"/>
  <c r="E49"/>
  <c r="G49" l="1"/>
  <c r="I49" s="1"/>
  <c r="D49"/>
  <c r="C49" s="1"/>
  <c r="E50" l="1"/>
  <c r="H50"/>
  <c r="D50" l="1"/>
  <c r="C50" s="1"/>
  <c r="G50"/>
  <c r="I50" s="1"/>
  <c r="E51" l="1"/>
  <c r="H51"/>
  <c r="G51" l="1"/>
  <c r="I51" s="1"/>
  <c r="D51"/>
  <c r="C51" s="1"/>
  <c r="E52" l="1"/>
  <c r="H52"/>
  <c r="D52" l="1"/>
  <c r="C52" s="1"/>
  <c r="G52"/>
  <c r="I52" s="1"/>
  <c r="H53" l="1"/>
  <c r="E53"/>
  <c r="G53" l="1"/>
  <c r="I53" s="1"/>
  <c r="D53"/>
  <c r="C53" s="1"/>
  <c r="H54" l="1"/>
  <c r="E54"/>
  <c r="G54" l="1"/>
  <c r="I54" s="1"/>
  <c r="D54"/>
  <c r="C54" s="1"/>
  <c r="E55" l="1"/>
  <c r="H55"/>
  <c r="G55" l="1"/>
  <c r="I55" s="1"/>
  <c r="D55"/>
  <c r="C55" s="1"/>
  <c r="H56" l="1"/>
  <c r="E56"/>
  <c r="G56" l="1"/>
  <c r="I56" s="1"/>
  <c r="D56"/>
  <c r="C56" s="1"/>
  <c r="E57" l="1"/>
  <c r="H57"/>
  <c r="G57" l="1"/>
  <c r="I57" s="1"/>
  <c r="D57"/>
  <c r="C57" s="1"/>
  <c r="H58" l="1"/>
  <c r="E58"/>
  <c r="G58" l="1"/>
  <c r="I58" s="1"/>
  <c r="D58"/>
  <c r="C58" s="1"/>
  <c r="E59" l="1"/>
  <c r="H59"/>
  <c r="G59" l="1"/>
  <c r="I59" s="1"/>
  <c r="D59"/>
  <c r="C59" s="1"/>
  <c r="H60" l="1"/>
  <c r="E60"/>
  <c r="G60" l="1"/>
  <c r="I60" s="1"/>
  <c r="D60"/>
  <c r="C60" s="1"/>
  <c r="E61" l="1"/>
  <c r="H61"/>
  <c r="G61" l="1"/>
  <c r="I61" s="1"/>
  <c r="D61"/>
  <c r="C61" s="1"/>
  <c r="H62" l="1"/>
  <c r="E62"/>
  <c r="G62" l="1"/>
  <c r="D62"/>
  <c r="I62" l="1"/>
  <c r="C62"/>
  <c r="E63" l="1"/>
  <c r="H63"/>
  <c r="G63" l="1"/>
  <c r="D63"/>
  <c r="I63" l="1"/>
  <c r="C63"/>
  <c r="H64" l="1"/>
  <c r="E64"/>
  <c r="G64" l="1"/>
  <c r="D64"/>
  <c r="C64" l="1"/>
  <c r="I64"/>
  <c r="H65" l="1"/>
  <c r="E65"/>
  <c r="G65" l="1"/>
  <c r="I65" s="1"/>
  <c r="D65"/>
  <c r="C65" s="1"/>
  <c r="E66" l="1"/>
  <c r="H66"/>
  <c r="G66" l="1"/>
  <c r="I66" s="1"/>
  <c r="D66"/>
  <c r="C66" s="1"/>
  <c r="H67" l="1"/>
  <c r="E67"/>
  <c r="G67" l="1"/>
  <c r="I67" s="1"/>
  <c r="D67"/>
  <c r="C67" s="1"/>
  <c r="H68" l="1"/>
  <c r="E68"/>
  <c r="G68" l="1"/>
  <c r="I68" s="1"/>
  <c r="D68"/>
  <c r="C68" s="1"/>
  <c r="H69" l="1"/>
  <c r="E69"/>
  <c r="G69" l="1"/>
  <c r="I69" s="1"/>
  <c r="D69"/>
  <c r="C69" s="1"/>
  <c r="H70" l="1"/>
  <c r="E70"/>
  <c r="G70" l="1"/>
  <c r="I70" s="1"/>
  <c r="D70"/>
  <c r="C70" s="1"/>
  <c r="E71" l="1"/>
  <c r="H71"/>
  <c r="G71" l="1"/>
  <c r="I71" s="1"/>
  <c r="D71"/>
  <c r="C71" s="1"/>
  <c r="E72" l="1"/>
  <c r="H72"/>
  <c r="G72" l="1"/>
  <c r="I72" s="1"/>
  <c r="D72"/>
  <c r="C72" s="1"/>
  <c r="H73" l="1"/>
  <c r="E73"/>
  <c r="G73" l="1"/>
  <c r="I73" s="1"/>
  <c r="D73"/>
  <c r="C73" s="1"/>
  <c r="H74" l="1"/>
  <c r="E74"/>
  <c r="G74" l="1"/>
  <c r="I74" s="1"/>
  <c r="D74"/>
  <c r="C74" s="1"/>
  <c r="E75" l="1"/>
  <c r="H75"/>
  <c r="G75" l="1"/>
  <c r="I75" s="1"/>
  <c r="D75"/>
  <c r="C75" s="1"/>
  <c r="H76" l="1"/>
  <c r="H77" s="1"/>
  <c r="E76"/>
  <c r="E77" s="1"/>
  <c r="G76" l="1"/>
  <c r="D76"/>
  <c r="I76" l="1"/>
  <c r="I12" s="1"/>
  <c r="I13" s="1"/>
  <c r="G77"/>
  <c r="C76"/>
  <c r="D77"/>
  <c r="I8" l="1"/>
  <c r="I77"/>
  <c r="I9" s="1"/>
</calcChain>
</file>

<file path=xl/comments1.xml><?xml version="1.0" encoding="utf-8"?>
<comments xmlns="http://schemas.openxmlformats.org/spreadsheetml/2006/main">
  <authors>
    <author>pc</author>
  </authors>
  <commentList>
    <comment ref="I16" authorId="0">
      <text>
        <r>
          <rPr>
            <b/>
            <sz val="9"/>
            <color indexed="81"/>
            <rFont val="Tahoma"/>
            <family val="2"/>
          </rPr>
          <t>Monto percibido luego de descontar los gastos de otorgamiento</t>
        </r>
      </text>
    </comment>
  </commentList>
</comments>
</file>

<file path=xl/sharedStrings.xml><?xml version="1.0" encoding="utf-8"?>
<sst xmlns="http://schemas.openxmlformats.org/spreadsheetml/2006/main" count="27" uniqueCount="26">
  <si>
    <t>TOTALES</t>
  </si>
  <si>
    <t>Saldo de deuda</t>
  </si>
  <si>
    <t>Meses</t>
  </si>
  <si>
    <t>Monto</t>
  </si>
  <si>
    <t>Gastos de Otorgamiento</t>
  </si>
  <si>
    <t>IVA de interés</t>
  </si>
  <si>
    <t>TNA</t>
  </si>
  <si>
    <t>TEM</t>
  </si>
  <si>
    <t>TEA</t>
  </si>
  <si>
    <t>Interés</t>
  </si>
  <si>
    <t>Capital</t>
  </si>
  <si>
    <t>Cuota Pura</t>
  </si>
  <si>
    <t>IVA Interés</t>
  </si>
  <si>
    <t>Seguro de Vida</t>
  </si>
  <si>
    <t>Cuota TOTAL</t>
  </si>
  <si>
    <t>MES</t>
  </si>
  <si>
    <t>FINANCIAMIENTO</t>
  </si>
  <si>
    <t>Inflación Anual</t>
  </si>
  <si>
    <t>Inflación Mensual</t>
  </si>
  <si>
    <t>Valor Actual percibido</t>
  </si>
  <si>
    <t>Sistema de Amortización Francés</t>
  </si>
  <si>
    <t>Valor Actual de los pagos</t>
  </si>
  <si>
    <t>Valor Final de los pagos</t>
  </si>
  <si>
    <t>CFT mensual</t>
  </si>
  <si>
    <t>CFT anual</t>
  </si>
  <si>
    <t>www.sinelefantesblancos.com.ar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</si>
</sst>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0000%"/>
  </numFmts>
  <fonts count="9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26"/>
      <color theme="10"/>
      <name val="Arial"/>
      <family val="2"/>
    </font>
    <font>
      <sz val="2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0" fontId="2" fillId="0" borderId="4" xfId="0" applyNumberFormat="1" applyFont="1" applyBorder="1" applyAlignment="1">
      <alignment horizontal="right" vertical="center"/>
    </xf>
    <xf numFmtId="10" fontId="2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0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6" borderId="0" xfId="0" applyFont="1" applyFill="1" applyAlignment="1">
      <alignment vertical="center"/>
    </xf>
    <xf numFmtId="165" fontId="4" fillId="6" borderId="0" xfId="0" applyNumberFormat="1" applyFont="1" applyFill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7" borderId="1" xfId="1" applyNumberFormat="1" applyFont="1" applyFill="1" applyBorder="1" applyAlignment="1" applyProtection="1">
      <alignment horizontal="center" vertical="center"/>
    </xf>
    <xf numFmtId="0" fontId="8" fillId="7" borderId="2" xfId="0" applyFont="1" applyFill="1" applyBorder="1" applyAlignment="1" applyProtection="1"/>
    <xf numFmtId="0" fontId="8" fillId="7" borderId="3" xfId="0" applyFont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  <color rgb="FFFF712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nelefantesblancos.com.ar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9"/>
  <sheetViews>
    <sheetView showGridLines="0" tabSelected="1" workbookViewId="0">
      <selection activeCell="M11" sqref="M11"/>
    </sheetView>
  </sheetViews>
  <sheetFormatPr baseColWidth="10" defaultRowHeight="12.75"/>
  <cols>
    <col min="1" max="1" width="0.85546875" style="1" customWidth="1"/>
    <col min="2" max="2" width="5" style="1" bestFit="1" customWidth="1"/>
    <col min="3" max="3" width="21.5703125" style="1" bestFit="1" customWidth="1"/>
    <col min="4" max="4" width="10.7109375" style="1" bestFit="1" customWidth="1"/>
    <col min="5" max="5" width="9.7109375" style="1" bestFit="1" customWidth="1"/>
    <col min="6" max="6" width="11.140625" style="1" bestFit="1" customWidth="1"/>
    <col min="7" max="7" width="10.85546875" style="1" bestFit="1" customWidth="1"/>
    <col min="8" max="8" width="15.140625" style="1" bestFit="1" customWidth="1"/>
    <col min="9" max="9" width="13" style="1" bestFit="1" customWidth="1"/>
    <col min="10" max="10" width="0.85546875" style="1" customWidth="1"/>
    <col min="11" max="16384" width="11.42578125" style="1"/>
  </cols>
  <sheetData>
    <row r="1" spans="2:9" s="31" customFormat="1" ht="7.5" customHeight="1" thickBot="1"/>
    <row r="2" spans="2:9" s="32" customFormat="1" ht="34.5" thickBot="1">
      <c r="B2" s="33" t="s">
        <v>25</v>
      </c>
      <c r="C2" s="34"/>
      <c r="D2" s="34"/>
      <c r="E2" s="34"/>
      <c r="F2" s="34"/>
      <c r="G2" s="34"/>
      <c r="H2" s="35"/>
    </row>
    <row r="3" spans="2:9" ht="13.5" thickBot="1"/>
    <row r="4" spans="2:9" ht="20.25" customHeight="1" thickBot="1">
      <c r="B4" s="28" t="s">
        <v>16</v>
      </c>
      <c r="C4" s="29"/>
      <c r="D4" s="29"/>
      <c r="E4" s="29"/>
      <c r="F4" s="29"/>
      <c r="G4" s="29"/>
      <c r="H4" s="29"/>
      <c r="I4" s="30"/>
    </row>
    <row r="6" spans="2:9" ht="17.25" customHeight="1">
      <c r="C6" s="18" t="s">
        <v>2</v>
      </c>
      <c r="D6" s="11">
        <v>48</v>
      </c>
      <c r="G6" s="27" t="s">
        <v>17</v>
      </c>
      <c r="H6" s="27"/>
      <c r="I6" s="14">
        <v>0.25</v>
      </c>
    </row>
    <row r="7" spans="2:9" ht="17.25" customHeight="1">
      <c r="C7" s="10" t="s">
        <v>3</v>
      </c>
      <c r="D7" s="12">
        <v>100000</v>
      </c>
      <c r="G7" s="27" t="s">
        <v>18</v>
      </c>
      <c r="H7" s="27"/>
      <c r="I7" s="14">
        <f>((1+I6)^(1/12))-1</f>
        <v>1.8769265121506118E-2</v>
      </c>
    </row>
    <row r="8" spans="2:9" ht="17.25" customHeight="1">
      <c r="C8" s="10" t="s">
        <v>4</v>
      </c>
      <c r="D8" s="13">
        <v>0.03</v>
      </c>
      <c r="G8" s="27" t="s">
        <v>21</v>
      </c>
      <c r="H8" s="27"/>
      <c r="I8" s="15">
        <f>NPV(I7,I17:I76)</f>
        <v>84938.704941877935</v>
      </c>
    </row>
    <row r="9" spans="2:9" ht="17.25" customHeight="1">
      <c r="C9" s="10" t="s">
        <v>5</v>
      </c>
      <c r="D9" s="13">
        <v>0.21</v>
      </c>
      <c r="G9" s="27" t="s">
        <v>22</v>
      </c>
      <c r="H9" s="27"/>
      <c r="I9" s="15">
        <f>I77</f>
        <v>128374.85606542321</v>
      </c>
    </row>
    <row r="10" spans="2:9" ht="17.25" customHeight="1" thickBot="1">
      <c r="C10" s="10" t="s">
        <v>13</v>
      </c>
      <c r="D10" s="13">
        <v>2E-3</v>
      </c>
      <c r="G10" s="27" t="s">
        <v>19</v>
      </c>
      <c r="H10" s="27"/>
      <c r="I10" s="15">
        <f>D7*(1-D8)</f>
        <v>97000</v>
      </c>
    </row>
    <row r="11" spans="2:9" ht="13.5" thickBot="1">
      <c r="G11" s="24" t="s">
        <v>20</v>
      </c>
      <c r="H11" s="25"/>
      <c r="I11" s="26"/>
    </row>
    <row r="12" spans="2:9" ht="17.25" customHeight="1">
      <c r="C12" s="2" t="s">
        <v>6</v>
      </c>
      <c r="D12" s="2" t="s">
        <v>7</v>
      </c>
      <c r="E12" s="2" t="s">
        <v>8</v>
      </c>
      <c r="H12" s="1" t="s">
        <v>23</v>
      </c>
      <c r="I12" s="16">
        <f>IRR(I16:I76)</f>
        <v>1.236590958125134E-2</v>
      </c>
    </row>
    <row r="13" spans="2:9" ht="17.25" customHeight="1">
      <c r="C13" s="3">
        <v>0.09</v>
      </c>
      <c r="D13" s="3">
        <f>C13/365*30</f>
        <v>7.3972602739726025E-3</v>
      </c>
      <c r="E13" s="3">
        <f>((1+D13)^(365/30))-1</f>
        <v>9.3811904860465756E-2</v>
      </c>
      <c r="H13" s="22" t="s">
        <v>24</v>
      </c>
      <c r="I13" s="23">
        <f>((1+I12)^12)-1</f>
        <v>0.15891116675443873</v>
      </c>
    </row>
    <row r="14" spans="2:9" ht="11.25" customHeight="1" thickBot="1"/>
    <row r="15" spans="2:9" s="4" customFormat="1" ht="17.25" customHeight="1" thickBot="1">
      <c r="B15" s="19" t="s">
        <v>15</v>
      </c>
      <c r="C15" s="20" t="s">
        <v>1</v>
      </c>
      <c r="D15" s="20" t="s">
        <v>10</v>
      </c>
      <c r="E15" s="20" t="s">
        <v>9</v>
      </c>
      <c r="F15" s="20" t="s">
        <v>11</v>
      </c>
      <c r="G15" s="20" t="s">
        <v>12</v>
      </c>
      <c r="H15" s="20" t="s">
        <v>13</v>
      </c>
      <c r="I15" s="21" t="s">
        <v>14</v>
      </c>
    </row>
    <row r="16" spans="2:9" ht="17.25" customHeight="1">
      <c r="B16" s="1">
        <v>0</v>
      </c>
      <c r="C16" s="5">
        <f>D7</f>
        <v>100000</v>
      </c>
      <c r="D16" s="5"/>
      <c r="E16" s="5"/>
      <c r="F16" s="5"/>
      <c r="G16" s="5"/>
      <c r="H16" s="5"/>
      <c r="I16" s="9">
        <f>C16*(D8-1)</f>
        <v>-97000</v>
      </c>
    </row>
    <row r="17" spans="2:9" ht="17.25" customHeight="1">
      <c r="B17" s="1">
        <v>1</v>
      </c>
      <c r="C17" s="5">
        <f t="shared" ref="C17:C48" si="0">IF($D$6&gt;=B17,C16-D17,"")</f>
        <v>98257.071789965848</v>
      </c>
      <c r="D17" s="5">
        <f t="shared" ref="D17:D48" si="1">IF($D$6&gt;=B17,F17-E17,"")</f>
        <v>1742.9282100341561</v>
      </c>
      <c r="E17" s="5">
        <f t="shared" ref="E17:E48" si="2">IF($D$6&gt;=B17,C16*$D$13,"")</f>
        <v>739.72602739726028</v>
      </c>
      <c r="F17" s="5">
        <f t="shared" ref="F17:F48" si="3">IF($D$6&gt;=B17,PMT($D$13,$D$6,-$D$7),"")</f>
        <v>2482.6542374314163</v>
      </c>
      <c r="G17" s="5">
        <f t="shared" ref="G17:G48" si="4">IF($D$6&gt;=B17,E17*$D$9,"")</f>
        <v>155.34246575342465</v>
      </c>
      <c r="H17" s="5">
        <f t="shared" ref="H17:H48" si="5">IF($D$6&gt;=B17,C16*$D$10,"")</f>
        <v>200</v>
      </c>
      <c r="I17" s="9">
        <f t="shared" ref="I17:I48" si="6">IF($D$6&gt;=B17,SUM(F17:H17),"")</f>
        <v>2837.996703184841</v>
      </c>
    </row>
    <row r="18" spans="2:9" ht="17.25" customHeight="1">
      <c r="B18" s="1">
        <f t="shared" ref="B18:B49" si="7">IF($D$6&gt;B17,B17+1,"")</f>
        <v>2</v>
      </c>
      <c r="C18" s="5">
        <f t="shared" si="0"/>
        <v>96501.250686323227</v>
      </c>
      <c r="D18" s="5">
        <f t="shared" si="1"/>
        <v>1755.8211036426278</v>
      </c>
      <c r="E18" s="5">
        <f t="shared" si="2"/>
        <v>726.83313378878847</v>
      </c>
      <c r="F18" s="5">
        <f t="shared" si="3"/>
        <v>2482.6542374314163</v>
      </c>
      <c r="G18" s="5">
        <f t="shared" si="4"/>
        <v>152.63495809564557</v>
      </c>
      <c r="H18" s="5">
        <f t="shared" si="5"/>
        <v>196.5141435799317</v>
      </c>
      <c r="I18" s="9">
        <f t="shared" si="6"/>
        <v>2831.8033391069939</v>
      </c>
    </row>
    <row r="19" spans="2:9" ht="17.25" customHeight="1">
      <c r="B19" s="1">
        <f t="shared" si="7"/>
        <v>3</v>
      </c>
      <c r="C19" s="5">
        <f t="shared" si="0"/>
        <v>94732.441316982426</v>
      </c>
      <c r="D19" s="5">
        <f t="shared" si="1"/>
        <v>1768.8093693408061</v>
      </c>
      <c r="E19" s="5">
        <f t="shared" si="2"/>
        <v>713.84486809061013</v>
      </c>
      <c r="F19" s="5">
        <f t="shared" si="3"/>
        <v>2482.6542374314163</v>
      </c>
      <c r="G19" s="5">
        <f t="shared" si="4"/>
        <v>149.90742229902813</v>
      </c>
      <c r="H19" s="5">
        <f t="shared" si="5"/>
        <v>193.00250137264646</v>
      </c>
      <c r="I19" s="9">
        <f t="shared" si="6"/>
        <v>2825.5641611030906</v>
      </c>
    </row>
    <row r="20" spans="2:9" ht="17.25" customHeight="1">
      <c r="B20" s="1">
        <f t="shared" si="7"/>
        <v>4</v>
      </c>
      <c r="C20" s="5">
        <f t="shared" si="0"/>
        <v>92950.547604361564</v>
      </c>
      <c r="D20" s="5">
        <f t="shared" si="1"/>
        <v>1781.8937126208614</v>
      </c>
      <c r="E20" s="5">
        <f t="shared" si="2"/>
        <v>700.7605248105549</v>
      </c>
      <c r="F20" s="5">
        <f t="shared" si="3"/>
        <v>2482.6542374314163</v>
      </c>
      <c r="G20" s="5">
        <f t="shared" si="4"/>
        <v>147.15971021021653</v>
      </c>
      <c r="H20" s="5">
        <f t="shared" si="5"/>
        <v>189.46488263396486</v>
      </c>
      <c r="I20" s="9">
        <f t="shared" si="6"/>
        <v>2819.2788302755976</v>
      </c>
    </row>
    <row r="21" spans="2:9" ht="17.25" customHeight="1">
      <c r="B21" s="1">
        <f t="shared" si="7"/>
        <v>5</v>
      </c>
      <c r="C21" s="5">
        <f t="shared" si="0"/>
        <v>91155.47276016789</v>
      </c>
      <c r="D21" s="5">
        <f t="shared" si="1"/>
        <v>1795.0748441936732</v>
      </c>
      <c r="E21" s="5">
        <f t="shared" si="2"/>
        <v>687.57939323774303</v>
      </c>
      <c r="F21" s="5">
        <f t="shared" si="3"/>
        <v>2482.6542374314163</v>
      </c>
      <c r="G21" s="5">
        <f t="shared" si="4"/>
        <v>144.39167257992602</v>
      </c>
      <c r="H21" s="5">
        <f t="shared" si="5"/>
        <v>185.90109520872312</v>
      </c>
      <c r="I21" s="9">
        <f t="shared" si="6"/>
        <v>2812.9470052200654</v>
      </c>
    </row>
    <row r="22" spans="2:9" ht="17.25" customHeight="1">
      <c r="B22" s="1">
        <f t="shared" si="7"/>
        <v>6</v>
      </c>
      <c r="C22" s="5">
        <f t="shared" si="0"/>
        <v>89347.119280140454</v>
      </c>
      <c r="D22" s="5">
        <f t="shared" si="1"/>
        <v>1808.3534800274347</v>
      </c>
      <c r="E22" s="5">
        <f t="shared" si="2"/>
        <v>674.30075740398161</v>
      </c>
      <c r="F22" s="5">
        <f t="shared" si="3"/>
        <v>2482.6542374314163</v>
      </c>
      <c r="G22" s="5">
        <f t="shared" si="4"/>
        <v>141.60315905483614</v>
      </c>
      <c r="H22" s="5">
        <f t="shared" si="5"/>
        <v>182.31094552033579</v>
      </c>
      <c r="I22" s="9">
        <f t="shared" si="6"/>
        <v>2806.568342006588</v>
      </c>
    </row>
    <row r="23" spans="2:9" ht="17.25" customHeight="1">
      <c r="B23" s="1">
        <f t="shared" si="7"/>
        <v>7</v>
      </c>
      <c r="C23" s="5">
        <f t="shared" si="0"/>
        <v>87525.388938753909</v>
      </c>
      <c r="D23" s="5">
        <f t="shared" si="1"/>
        <v>1821.7303413865416</v>
      </c>
      <c r="E23" s="5">
        <f t="shared" si="2"/>
        <v>660.9238960448746</v>
      </c>
      <c r="F23" s="5">
        <f t="shared" si="3"/>
        <v>2482.6542374314163</v>
      </c>
      <c r="G23" s="5">
        <f t="shared" si="4"/>
        <v>138.79401816942365</v>
      </c>
      <c r="H23" s="5">
        <f t="shared" si="5"/>
        <v>178.69423856028092</v>
      </c>
      <c r="I23" s="9">
        <f t="shared" si="6"/>
        <v>2800.1424941611208</v>
      </c>
    </row>
    <row r="24" spans="2:9" ht="17.25" customHeight="1">
      <c r="B24" s="1">
        <f t="shared" si="7"/>
        <v>8</v>
      </c>
      <c r="C24" s="5">
        <f t="shared" si="0"/>
        <v>85690.182783883138</v>
      </c>
      <c r="D24" s="5">
        <f t="shared" si="1"/>
        <v>1835.2061548707709</v>
      </c>
      <c r="E24" s="5">
        <f t="shared" si="2"/>
        <v>647.44808256064539</v>
      </c>
      <c r="F24" s="5">
        <f t="shared" si="3"/>
        <v>2482.6542374314163</v>
      </c>
      <c r="G24" s="5">
        <f t="shared" si="4"/>
        <v>135.96409733773552</v>
      </c>
      <c r="H24" s="5">
        <f t="shared" si="5"/>
        <v>175.05077787750781</v>
      </c>
      <c r="I24" s="9">
        <f t="shared" si="6"/>
        <v>2793.6691126466594</v>
      </c>
    </row>
    <row r="25" spans="2:9" ht="17.25" customHeight="1">
      <c r="B25" s="1">
        <f t="shared" si="7"/>
        <v>9</v>
      </c>
      <c r="C25" s="5">
        <f t="shared" si="0"/>
        <v>83841.401131428385</v>
      </c>
      <c r="D25" s="5">
        <f t="shared" si="1"/>
        <v>1848.7816524547466</v>
      </c>
      <c r="E25" s="5">
        <f t="shared" si="2"/>
        <v>633.87258497666971</v>
      </c>
      <c r="F25" s="5">
        <f t="shared" si="3"/>
        <v>2482.6542374314163</v>
      </c>
      <c r="G25" s="5">
        <f t="shared" si="4"/>
        <v>133.11324284510064</v>
      </c>
      <c r="H25" s="5">
        <f t="shared" si="5"/>
        <v>171.38036556776629</v>
      </c>
      <c r="I25" s="9">
        <f t="shared" si="6"/>
        <v>2787.147845844283</v>
      </c>
    </row>
    <row r="26" spans="2:9" ht="17.25" customHeight="1">
      <c r="B26" s="1">
        <f t="shared" si="7"/>
        <v>10</v>
      </c>
      <c r="C26" s="5">
        <f t="shared" si="0"/>
        <v>81978.943559900683</v>
      </c>
      <c r="D26" s="5">
        <f t="shared" si="1"/>
        <v>1862.4575715276994</v>
      </c>
      <c r="E26" s="5">
        <f t="shared" si="2"/>
        <v>620.19666590371685</v>
      </c>
      <c r="F26" s="5">
        <f t="shared" si="3"/>
        <v>2482.6542374314163</v>
      </c>
      <c r="G26" s="5">
        <f t="shared" si="4"/>
        <v>130.24129983978054</v>
      </c>
      <c r="H26" s="5">
        <f t="shared" si="5"/>
        <v>167.68280226285677</v>
      </c>
      <c r="I26" s="9">
        <f t="shared" si="6"/>
        <v>2780.5783395340536</v>
      </c>
    </row>
    <row r="27" spans="2:9" ht="17.25" customHeight="1">
      <c r="B27" s="1">
        <f t="shared" si="7"/>
        <v>11</v>
      </c>
      <c r="C27" s="5">
        <f t="shared" si="0"/>
        <v>80102.708904967163</v>
      </c>
      <c r="D27" s="5">
        <f t="shared" si="1"/>
        <v>1876.2346549335207</v>
      </c>
      <c r="E27" s="5">
        <f t="shared" si="2"/>
        <v>606.41958249789548</v>
      </c>
      <c r="F27" s="5">
        <f t="shared" si="3"/>
        <v>2482.6542374314163</v>
      </c>
      <c r="G27" s="5">
        <f t="shared" si="4"/>
        <v>127.34811232455804</v>
      </c>
      <c r="H27" s="5">
        <f t="shared" si="5"/>
        <v>163.95788711980137</v>
      </c>
      <c r="I27" s="9">
        <f t="shared" si="6"/>
        <v>2773.9602368757755</v>
      </c>
    </row>
    <row r="28" spans="2:9" ht="17.25" customHeight="1">
      <c r="B28" s="1">
        <f t="shared" si="7"/>
        <v>12</v>
      </c>
      <c r="C28" s="5">
        <f t="shared" si="0"/>
        <v>78212.595253956053</v>
      </c>
      <c r="D28" s="5">
        <f t="shared" si="1"/>
        <v>1890.1136510111114</v>
      </c>
      <c r="E28" s="5">
        <f t="shared" si="2"/>
        <v>592.54058642030498</v>
      </c>
      <c r="F28" s="5">
        <f t="shared" si="3"/>
        <v>2482.6542374314163</v>
      </c>
      <c r="G28" s="5">
        <f t="shared" si="4"/>
        <v>124.43352314826404</v>
      </c>
      <c r="H28" s="5">
        <f t="shared" si="5"/>
        <v>160.20541780993432</v>
      </c>
      <c r="I28" s="9">
        <f t="shared" si="6"/>
        <v>2767.2931783896147</v>
      </c>
    </row>
    <row r="29" spans="2:9" ht="17.25" customHeight="1">
      <c r="B29" s="1">
        <f t="shared" si="7"/>
        <v>13</v>
      </c>
      <c r="C29" s="5">
        <f t="shared" si="0"/>
        <v>76308.499940321024</v>
      </c>
      <c r="D29" s="5">
        <f t="shared" si="1"/>
        <v>1904.095313635029</v>
      </c>
      <c r="E29" s="5">
        <f t="shared" si="2"/>
        <v>578.55892379638726</v>
      </c>
      <c r="F29" s="5">
        <f t="shared" si="3"/>
        <v>2482.6542374314163</v>
      </c>
      <c r="G29" s="5">
        <f t="shared" si="4"/>
        <v>121.49737399724133</v>
      </c>
      <c r="H29" s="5">
        <f t="shared" si="5"/>
        <v>156.42519050791211</v>
      </c>
      <c r="I29" s="9">
        <f t="shared" si="6"/>
        <v>2760.5768019365701</v>
      </c>
    </row>
    <row r="30" spans="2:9" ht="17.25" customHeight="1">
      <c r="B30" s="1">
        <f t="shared" si="7"/>
        <v>14</v>
      </c>
      <c r="C30" s="5">
        <f t="shared" si="0"/>
        <v>74390.319538064592</v>
      </c>
      <c r="D30" s="5">
        <f t="shared" si="1"/>
        <v>1918.1804022564388</v>
      </c>
      <c r="E30" s="5">
        <f t="shared" si="2"/>
        <v>564.47383517497747</v>
      </c>
      <c r="F30" s="5">
        <f t="shared" si="3"/>
        <v>2482.6542374314163</v>
      </c>
      <c r="G30" s="5">
        <f t="shared" si="4"/>
        <v>118.53950538674526</v>
      </c>
      <c r="H30" s="5">
        <f t="shared" si="5"/>
        <v>152.61699988064206</v>
      </c>
      <c r="I30" s="9">
        <f t="shared" si="6"/>
        <v>2753.8107426988036</v>
      </c>
    </row>
    <row r="31" spans="2:9" ht="17.25" customHeight="1">
      <c r="B31" s="1">
        <f t="shared" si="7"/>
        <v>15</v>
      </c>
      <c r="C31" s="5">
        <f t="shared" si="0"/>
        <v>72457.949856120234</v>
      </c>
      <c r="D31" s="5">
        <f t="shared" si="1"/>
        <v>1932.369681944363</v>
      </c>
      <c r="E31" s="5">
        <f t="shared" si="2"/>
        <v>550.28455548705313</v>
      </c>
      <c r="F31" s="5">
        <f t="shared" si="3"/>
        <v>2482.6542374314163</v>
      </c>
      <c r="G31" s="5">
        <f t="shared" si="4"/>
        <v>115.55975665228115</v>
      </c>
      <c r="H31" s="5">
        <f t="shared" si="5"/>
        <v>148.78063907612918</v>
      </c>
      <c r="I31" s="9">
        <f t="shared" si="6"/>
        <v>2746.9946331598267</v>
      </c>
    </row>
    <row r="32" spans="2:9" ht="17.25" customHeight="1">
      <c r="B32" s="1">
        <f t="shared" si="7"/>
        <v>16</v>
      </c>
      <c r="C32" s="5">
        <f t="shared" si="0"/>
        <v>70511.28593269299</v>
      </c>
      <c r="D32" s="5">
        <f t="shared" si="1"/>
        <v>1946.6639234272393</v>
      </c>
      <c r="E32" s="5">
        <f t="shared" si="2"/>
        <v>535.99031400417709</v>
      </c>
      <c r="F32" s="5">
        <f t="shared" si="3"/>
        <v>2482.6542374314163</v>
      </c>
      <c r="G32" s="5">
        <f t="shared" si="4"/>
        <v>112.55796594087718</v>
      </c>
      <c r="H32" s="5">
        <f t="shared" si="5"/>
        <v>144.91589971224047</v>
      </c>
      <c r="I32" s="9">
        <f t="shared" si="6"/>
        <v>2740.1281030845339</v>
      </c>
    </row>
    <row r="33" spans="2:9" ht="17.25" customHeight="1">
      <c r="B33" s="1">
        <f t="shared" si="7"/>
        <v>17</v>
      </c>
      <c r="C33" s="5">
        <f t="shared" si="0"/>
        <v>68550.222029558208</v>
      </c>
      <c r="D33" s="5">
        <f t="shared" si="1"/>
        <v>1961.0639031347832</v>
      </c>
      <c r="E33" s="5">
        <f t="shared" si="2"/>
        <v>521.59033429663305</v>
      </c>
      <c r="F33" s="5">
        <f t="shared" si="3"/>
        <v>2482.6542374314163</v>
      </c>
      <c r="G33" s="5">
        <f t="shared" si="4"/>
        <v>109.53397020229293</v>
      </c>
      <c r="H33" s="5">
        <f t="shared" si="5"/>
        <v>141.02257186538597</v>
      </c>
      <c r="I33" s="9">
        <f t="shared" si="6"/>
        <v>2733.2107794990952</v>
      </c>
    </row>
    <row r="34" spans="2:9" ht="17.25" customHeight="1">
      <c r="B34" s="1">
        <f t="shared" si="7"/>
        <v>18</v>
      </c>
      <c r="C34" s="5">
        <f t="shared" si="0"/>
        <v>66574.651626318038</v>
      </c>
      <c r="D34" s="5">
        <f t="shared" si="1"/>
        <v>1975.5704032401638</v>
      </c>
      <c r="E34" s="5">
        <f t="shared" si="2"/>
        <v>507.08383419125249</v>
      </c>
      <c r="F34" s="5">
        <f t="shared" si="3"/>
        <v>2482.6542374314163</v>
      </c>
      <c r="G34" s="5">
        <f t="shared" si="4"/>
        <v>106.48760518016302</v>
      </c>
      <c r="H34" s="5">
        <f t="shared" si="5"/>
        <v>137.10044405911643</v>
      </c>
      <c r="I34" s="9">
        <f t="shared" si="6"/>
        <v>2726.2422866706956</v>
      </c>
    </row>
    <row r="35" spans="2:9" ht="17.25" customHeight="1">
      <c r="B35" s="1">
        <f t="shared" si="7"/>
        <v>19</v>
      </c>
      <c r="C35" s="5">
        <f t="shared" si="0"/>
        <v>64584.467414615552</v>
      </c>
      <c r="D35" s="5">
        <f t="shared" si="1"/>
        <v>1990.1842117024883</v>
      </c>
      <c r="E35" s="5">
        <f t="shared" si="2"/>
        <v>492.47002572892796</v>
      </c>
      <c r="F35" s="5">
        <f t="shared" si="3"/>
        <v>2482.6542374314163</v>
      </c>
      <c r="G35" s="5">
        <f t="shared" si="4"/>
        <v>103.41870540307487</v>
      </c>
      <c r="H35" s="5">
        <f t="shared" si="5"/>
        <v>133.14930325263609</v>
      </c>
      <c r="I35" s="9">
        <f t="shared" si="6"/>
        <v>2719.2222460871271</v>
      </c>
    </row>
    <row r="36" spans="2:9" ht="17.25" customHeight="1">
      <c r="B36" s="1">
        <f t="shared" si="7"/>
        <v>20</v>
      </c>
      <c r="C36" s="5">
        <f t="shared" si="0"/>
        <v>62579.561292305953</v>
      </c>
      <c r="D36" s="5">
        <f t="shared" si="1"/>
        <v>2004.9061223096026</v>
      </c>
      <c r="E36" s="5">
        <f t="shared" si="2"/>
        <v>477.74811512181367</v>
      </c>
      <c r="F36" s="5">
        <f t="shared" si="3"/>
        <v>2482.6542374314163</v>
      </c>
      <c r="G36" s="5">
        <f t="shared" si="4"/>
        <v>100.32710417558087</v>
      </c>
      <c r="H36" s="5">
        <f t="shared" si="5"/>
        <v>129.16893482923112</v>
      </c>
      <c r="I36" s="9">
        <f t="shared" si="6"/>
        <v>2712.1502764362285</v>
      </c>
    </row>
    <row r="37" spans="2:9" ht="17.25" customHeight="1">
      <c r="B37" s="1">
        <f t="shared" si="7"/>
        <v>21</v>
      </c>
      <c r="C37" s="5">
        <f t="shared" si="0"/>
        <v>60559.824357584745</v>
      </c>
      <c r="D37" s="5">
        <f t="shared" si="1"/>
        <v>2019.7369347212079</v>
      </c>
      <c r="E37" s="5">
        <f t="shared" si="2"/>
        <v>462.91730271020839</v>
      </c>
      <c r="F37" s="5">
        <f t="shared" si="3"/>
        <v>2482.6542374314163</v>
      </c>
      <c r="G37" s="5">
        <f t="shared" si="4"/>
        <v>97.212633569143762</v>
      </c>
      <c r="H37" s="5">
        <f t="shared" si="5"/>
        <v>125.15912258461191</v>
      </c>
      <c r="I37" s="9">
        <f t="shared" si="6"/>
        <v>2705.0259935851718</v>
      </c>
    </row>
    <row r="38" spans="2:9" ht="17.25" customHeight="1">
      <c r="B38" s="1">
        <f t="shared" si="7"/>
        <v>22</v>
      </c>
      <c r="C38" s="5">
        <f t="shared" si="0"/>
        <v>58525.146903072447</v>
      </c>
      <c r="D38" s="5">
        <f t="shared" si="1"/>
        <v>2034.6774545122962</v>
      </c>
      <c r="E38" s="5">
        <f t="shared" si="2"/>
        <v>447.97678291912001</v>
      </c>
      <c r="F38" s="5">
        <f t="shared" si="3"/>
        <v>2482.6542374314163</v>
      </c>
      <c r="G38" s="5">
        <f t="shared" si="4"/>
        <v>94.075124413015203</v>
      </c>
      <c r="H38" s="5">
        <f t="shared" si="5"/>
        <v>121.11964871516949</v>
      </c>
      <c r="I38" s="9">
        <f t="shared" si="6"/>
        <v>2697.8490105596011</v>
      </c>
    </row>
    <row r="39" spans="2:9" ht="17.25" customHeight="1">
      <c r="B39" s="1">
        <f t="shared" si="7"/>
        <v>23</v>
      </c>
      <c r="C39" s="5">
        <f t="shared" si="0"/>
        <v>56475.418409855542</v>
      </c>
      <c r="D39" s="5">
        <f t="shared" si="1"/>
        <v>2049.7284932169077</v>
      </c>
      <c r="E39" s="5">
        <f t="shared" si="2"/>
        <v>432.92574421450848</v>
      </c>
      <c r="F39" s="5">
        <f t="shared" si="3"/>
        <v>2482.6542374314163</v>
      </c>
      <c r="G39" s="5">
        <f t="shared" si="4"/>
        <v>90.91440628504678</v>
      </c>
      <c r="H39" s="5">
        <f t="shared" si="5"/>
        <v>117.05029380614489</v>
      </c>
      <c r="I39" s="9">
        <f t="shared" si="6"/>
        <v>2690.6189375226081</v>
      </c>
    </row>
    <row r="40" spans="2:9" ht="17.25" customHeight="1">
      <c r="B40" s="1">
        <f t="shared" si="7"/>
        <v>24</v>
      </c>
      <c r="C40" s="5">
        <f t="shared" si="0"/>
        <v>54410.52754148333</v>
      </c>
      <c r="D40" s="5">
        <f t="shared" si="1"/>
        <v>2064.8908683722111</v>
      </c>
      <c r="E40" s="5">
        <f t="shared" si="2"/>
        <v>417.76336905920539</v>
      </c>
      <c r="F40" s="5">
        <f t="shared" si="3"/>
        <v>2482.6542374314163</v>
      </c>
      <c r="G40" s="5">
        <f t="shared" si="4"/>
        <v>87.730307502433135</v>
      </c>
      <c r="H40" s="5">
        <f t="shared" si="5"/>
        <v>112.95083681971109</v>
      </c>
      <c r="I40" s="9">
        <f t="shared" si="6"/>
        <v>2683.3353817535608</v>
      </c>
    </row>
    <row r="41" spans="2:9" ht="17.25" customHeight="1">
      <c r="B41" s="1">
        <f t="shared" si="7"/>
        <v>25</v>
      </c>
      <c r="C41" s="5">
        <f t="shared" si="0"/>
        <v>52330.36213792042</v>
      </c>
      <c r="D41" s="5">
        <f t="shared" si="1"/>
        <v>2080.1654035629094</v>
      </c>
      <c r="E41" s="5">
        <f t="shared" si="2"/>
        <v>402.48883386850684</v>
      </c>
      <c r="F41" s="5">
        <f t="shared" si="3"/>
        <v>2482.6542374314163</v>
      </c>
      <c r="G41" s="5">
        <f t="shared" si="4"/>
        <v>84.522655112386431</v>
      </c>
      <c r="H41" s="5">
        <f t="shared" si="5"/>
        <v>108.82105508296667</v>
      </c>
      <c r="I41" s="9">
        <f t="shared" si="6"/>
        <v>2675.9979476267695</v>
      </c>
    </row>
    <row r="42" spans="2:9" ht="17.25" customHeight="1">
      <c r="B42" s="1">
        <f t="shared" si="7"/>
        <v>26</v>
      </c>
      <c r="C42" s="5">
        <f t="shared" si="0"/>
        <v>50234.809209454441</v>
      </c>
      <c r="D42" s="5">
        <f t="shared" si="1"/>
        <v>2095.5529284659774</v>
      </c>
      <c r="E42" s="5">
        <f t="shared" si="2"/>
        <v>387.1013089654387</v>
      </c>
      <c r="F42" s="5">
        <f t="shared" si="3"/>
        <v>2482.6542374314163</v>
      </c>
      <c r="G42" s="5">
        <f t="shared" si="4"/>
        <v>81.29127488274213</v>
      </c>
      <c r="H42" s="5">
        <f t="shared" si="5"/>
        <v>104.66072427584083</v>
      </c>
      <c r="I42" s="9">
        <f t="shared" si="6"/>
        <v>2668.6062365899993</v>
      </c>
    </row>
    <row r="43" spans="2:9" ht="17.25" customHeight="1">
      <c r="B43" s="1">
        <f t="shared" si="7"/>
        <v>27</v>
      </c>
      <c r="C43" s="5">
        <f t="shared" si="0"/>
        <v>48123.754930558716</v>
      </c>
      <c r="D43" s="5">
        <f t="shared" si="1"/>
        <v>2111.0542788957259</v>
      </c>
      <c r="E43" s="5">
        <f t="shared" si="2"/>
        <v>371.59995853569035</v>
      </c>
      <c r="F43" s="5">
        <f t="shared" si="3"/>
        <v>2482.6542374314163</v>
      </c>
      <c r="G43" s="5">
        <f t="shared" si="4"/>
        <v>78.03599129249497</v>
      </c>
      <c r="H43" s="5">
        <f t="shared" si="5"/>
        <v>100.46961841890888</v>
      </c>
      <c r="I43" s="9">
        <f t="shared" si="6"/>
        <v>2661.1598471428201</v>
      </c>
    </row>
    <row r="44" spans="2:9" ht="17.25" customHeight="1">
      <c r="B44" s="1">
        <f t="shared" si="7"/>
        <v>28</v>
      </c>
      <c r="C44" s="5">
        <f t="shared" si="0"/>
        <v>45997.084633709514</v>
      </c>
      <c r="D44" s="5">
        <f t="shared" si="1"/>
        <v>2126.6702968492009</v>
      </c>
      <c r="E44" s="5">
        <f t="shared" si="2"/>
        <v>355.98394058221515</v>
      </c>
      <c r="F44" s="5">
        <f t="shared" si="3"/>
        <v>2482.6542374314163</v>
      </c>
      <c r="G44" s="5">
        <f t="shared" si="4"/>
        <v>74.756627522265177</v>
      </c>
      <c r="H44" s="5">
        <f t="shared" si="5"/>
        <v>96.247509861117436</v>
      </c>
      <c r="I44" s="9">
        <f t="shared" si="6"/>
        <v>2653.6583748147991</v>
      </c>
    </row>
    <row r="45" spans="2:9" ht="17.25" customHeight="1">
      <c r="B45" s="1">
        <f t="shared" si="7"/>
        <v>29</v>
      </c>
      <c r="C45" s="5">
        <f t="shared" si="0"/>
        <v>43854.682803157593</v>
      </c>
      <c r="D45" s="5">
        <f t="shared" si="1"/>
        <v>2142.4018305519212</v>
      </c>
      <c r="E45" s="5">
        <f t="shared" si="2"/>
        <v>340.25240687949503</v>
      </c>
      <c r="F45" s="5">
        <f t="shared" si="3"/>
        <v>2482.6542374314163</v>
      </c>
      <c r="G45" s="5">
        <f t="shared" si="4"/>
        <v>71.453005444693957</v>
      </c>
      <c r="H45" s="5">
        <f t="shared" si="5"/>
        <v>91.994169267419025</v>
      </c>
      <c r="I45" s="9">
        <f t="shared" si="6"/>
        <v>2646.1014121435296</v>
      </c>
    </row>
    <row r="46" spans="2:9" ht="17.25" customHeight="1">
      <c r="B46" s="1">
        <f t="shared" si="7"/>
        <v>30</v>
      </c>
      <c r="C46" s="5">
        <f t="shared" si="0"/>
        <v>41696.433068653641</v>
      </c>
      <c r="D46" s="5">
        <f t="shared" si="1"/>
        <v>2158.2497345039492</v>
      </c>
      <c r="E46" s="5">
        <f t="shared" si="2"/>
        <v>324.40450292746709</v>
      </c>
      <c r="F46" s="5">
        <f t="shared" si="3"/>
        <v>2482.6542374314163</v>
      </c>
      <c r="G46" s="5">
        <f t="shared" si="4"/>
        <v>68.12494561476808</v>
      </c>
      <c r="H46" s="5">
        <f t="shared" si="5"/>
        <v>87.709365606315188</v>
      </c>
      <c r="I46" s="9">
        <f t="shared" si="6"/>
        <v>2638.4885486524995</v>
      </c>
    </row>
    <row r="47" spans="2:9" ht="17.25" customHeight="1">
      <c r="B47" s="1">
        <f t="shared" si="7"/>
        <v>31</v>
      </c>
      <c r="C47" s="5">
        <f t="shared" si="0"/>
        <v>39522.218199127332</v>
      </c>
      <c r="D47" s="5">
        <f t="shared" si="1"/>
        <v>2174.2148695263072</v>
      </c>
      <c r="E47" s="5">
        <f t="shared" si="2"/>
        <v>308.43936790510912</v>
      </c>
      <c r="F47" s="5">
        <f t="shared" si="3"/>
        <v>2482.6542374314163</v>
      </c>
      <c r="G47" s="5">
        <f t="shared" si="4"/>
        <v>64.772267260072908</v>
      </c>
      <c r="H47" s="5">
        <f t="shared" si="5"/>
        <v>83.39286613730728</v>
      </c>
      <c r="I47" s="9">
        <f t="shared" si="6"/>
        <v>2630.8193708287968</v>
      </c>
    </row>
    <row r="48" spans="2:9" ht="17.25" customHeight="1">
      <c r="B48" s="1">
        <f t="shared" si="7"/>
        <v>32</v>
      </c>
      <c r="C48" s="5">
        <f t="shared" si="0"/>
        <v>37331.920096319598</v>
      </c>
      <c r="D48" s="5">
        <f t="shared" si="1"/>
        <v>2190.2981028077347</v>
      </c>
      <c r="E48" s="5">
        <f t="shared" si="2"/>
        <v>292.35613462368161</v>
      </c>
      <c r="F48" s="5">
        <f t="shared" si="3"/>
        <v>2482.6542374314163</v>
      </c>
      <c r="G48" s="5">
        <f t="shared" si="4"/>
        <v>61.394788270973137</v>
      </c>
      <c r="H48" s="5">
        <f t="shared" si="5"/>
        <v>79.044436398254661</v>
      </c>
      <c r="I48" s="9">
        <f t="shared" si="6"/>
        <v>2623.093462100644</v>
      </c>
    </row>
    <row r="49" spans="2:9" ht="17.25" customHeight="1">
      <c r="B49" s="1">
        <f t="shared" si="7"/>
        <v>33</v>
      </c>
      <c r="C49" s="5">
        <f t="shared" ref="C49:C80" si="8">IF($D$6&gt;=B49,C48-D49,"")</f>
        <v>35125.419788367806</v>
      </c>
      <c r="D49" s="5">
        <f t="shared" ref="D49:D80" si="9">IF($D$6&gt;=B49,F49-E49,"")</f>
        <v>2206.5003079517919</v>
      </c>
      <c r="E49" s="5">
        <f t="shared" ref="E49:E76" si="10">IF($D$6&gt;=B49,C48*$D$13,"")</f>
        <v>276.15392947962442</v>
      </c>
      <c r="F49" s="5">
        <f t="shared" ref="F49:F76" si="11">IF($D$6&gt;=B49,PMT($D$13,$D$6,-$D$7),"")</f>
        <v>2482.6542374314163</v>
      </c>
      <c r="G49" s="5">
        <f t="shared" ref="G49:G76" si="12">IF($D$6&gt;=B49,E49*$D$9,"")</f>
        <v>57.992325190721125</v>
      </c>
      <c r="H49" s="5">
        <f t="shared" ref="H49:H76" si="13">IF($D$6&gt;=B49,C48*$D$10,"")</f>
        <v>74.663840192639199</v>
      </c>
      <c r="I49" s="9">
        <f t="shared" ref="I49:I80" si="14">IF($D$6&gt;=B49,SUM(F49:H49),"")</f>
        <v>2615.3104028147768</v>
      </c>
    </row>
    <row r="50" spans="2:9" ht="17.25" customHeight="1">
      <c r="B50" s="1">
        <f t="shared" ref="B50:B76" si="15">IF($D$6&gt;B49,B49+1,"")</f>
        <v>34</v>
      </c>
      <c r="C50" s="5">
        <f t="shared" si="8"/>
        <v>32902.597423343497</v>
      </c>
      <c r="D50" s="5">
        <f t="shared" si="9"/>
        <v>2222.8223650243121</v>
      </c>
      <c r="E50" s="5">
        <f t="shared" si="10"/>
        <v>259.8318724071043</v>
      </c>
      <c r="F50" s="5">
        <f t="shared" si="11"/>
        <v>2482.6542374314163</v>
      </c>
      <c r="G50" s="5">
        <f t="shared" si="12"/>
        <v>54.564693205491899</v>
      </c>
      <c r="H50" s="5">
        <f t="shared" si="13"/>
        <v>70.250839576735615</v>
      </c>
      <c r="I50" s="9">
        <f t="shared" si="14"/>
        <v>2607.4697702136436</v>
      </c>
    </row>
    <row r="51" spans="2:9" ht="17.25" customHeight="1">
      <c r="B51" s="1">
        <f t="shared" si="15"/>
        <v>35</v>
      </c>
      <c r="C51" s="5">
        <f t="shared" si="8"/>
        <v>30663.332262742293</v>
      </c>
      <c r="D51" s="5">
        <f t="shared" si="9"/>
        <v>2239.2651606012041</v>
      </c>
      <c r="E51" s="5">
        <f t="shared" si="10"/>
        <v>243.38907683021216</v>
      </c>
      <c r="F51" s="5">
        <f t="shared" si="11"/>
        <v>2482.6542374314163</v>
      </c>
      <c r="G51" s="5">
        <f t="shared" si="12"/>
        <v>51.111706134344551</v>
      </c>
      <c r="H51" s="5">
        <f t="shared" si="13"/>
        <v>65.805194846687002</v>
      </c>
      <c r="I51" s="9">
        <f t="shared" si="14"/>
        <v>2599.5711384124475</v>
      </c>
    </row>
    <row r="52" spans="2:9" ht="17.25" customHeight="1">
      <c r="B52" s="1">
        <f t="shared" si="15"/>
        <v>36</v>
      </c>
      <c r="C52" s="5">
        <f t="shared" si="8"/>
        <v>28407.502674925683</v>
      </c>
      <c r="D52" s="5">
        <f t="shared" si="9"/>
        <v>2255.8295878166105</v>
      </c>
      <c r="E52" s="5">
        <f t="shared" si="10"/>
        <v>226.82464961480599</v>
      </c>
      <c r="F52" s="5">
        <f t="shared" si="11"/>
        <v>2482.6542374314163</v>
      </c>
      <c r="G52" s="5">
        <f t="shared" si="12"/>
        <v>47.633176419109255</v>
      </c>
      <c r="H52" s="5">
        <f t="shared" si="13"/>
        <v>61.326664525484588</v>
      </c>
      <c r="I52" s="9">
        <f t="shared" si="14"/>
        <v>2591.6140783760097</v>
      </c>
    </row>
    <row r="53" spans="2:9" ht="17.25" customHeight="1">
      <c r="B53" s="1">
        <f t="shared" si="15"/>
        <v>37</v>
      </c>
      <c r="C53" s="5">
        <f t="shared" si="8"/>
        <v>26134.986128514265</v>
      </c>
      <c r="D53" s="5">
        <f t="shared" si="9"/>
        <v>2272.5165464114179</v>
      </c>
      <c r="E53" s="5">
        <f t="shared" si="10"/>
        <v>210.13769101999819</v>
      </c>
      <c r="F53" s="5">
        <f t="shared" si="11"/>
        <v>2482.6542374314163</v>
      </c>
      <c r="G53" s="5">
        <f t="shared" si="12"/>
        <v>44.128915114199614</v>
      </c>
      <c r="H53" s="5">
        <f t="shared" si="13"/>
        <v>56.815005349851369</v>
      </c>
      <c r="I53" s="9">
        <f t="shared" si="14"/>
        <v>2583.598157895467</v>
      </c>
    </row>
    <row r="54" spans="2:9" ht="17.25" customHeight="1">
      <c r="B54" s="1">
        <f t="shared" si="15"/>
        <v>38</v>
      </c>
      <c r="C54" s="5">
        <f t="shared" si="8"/>
        <v>23845.659185732133</v>
      </c>
      <c r="D54" s="5">
        <f t="shared" si="9"/>
        <v>2289.3269427821328</v>
      </c>
      <c r="E54" s="5">
        <f t="shared" si="10"/>
        <v>193.3272946492836</v>
      </c>
      <c r="F54" s="5">
        <f t="shared" si="11"/>
        <v>2482.6542374314163</v>
      </c>
      <c r="G54" s="5">
        <f t="shared" si="12"/>
        <v>40.598731876349554</v>
      </c>
      <c r="H54" s="5">
        <f t="shared" si="13"/>
        <v>52.269972257028535</v>
      </c>
      <c r="I54" s="9">
        <f t="shared" si="14"/>
        <v>2575.5229415647946</v>
      </c>
    </row>
    <row r="55" spans="2:9" ht="17.25" customHeight="1">
      <c r="B55" s="1">
        <f t="shared" si="15"/>
        <v>39</v>
      </c>
      <c r="C55" s="5">
        <f t="shared" si="8"/>
        <v>21539.397495702022</v>
      </c>
      <c r="D55" s="5">
        <f t="shared" si="9"/>
        <v>2306.26169003011</v>
      </c>
      <c r="E55" s="5">
        <f t="shared" si="10"/>
        <v>176.39254740130619</v>
      </c>
      <c r="F55" s="5">
        <f t="shared" si="11"/>
        <v>2482.6542374314163</v>
      </c>
      <c r="G55" s="5">
        <f t="shared" si="12"/>
        <v>37.042434954274299</v>
      </c>
      <c r="H55" s="5">
        <f t="shared" si="13"/>
        <v>47.69131837146427</v>
      </c>
      <c r="I55" s="9">
        <f t="shared" si="14"/>
        <v>2567.3879907571545</v>
      </c>
    </row>
    <row r="56" spans="2:9" ht="17.25" customHeight="1">
      <c r="B56" s="1">
        <f t="shared" si="15"/>
        <v>40</v>
      </c>
      <c r="C56" s="5">
        <f t="shared" si="8"/>
        <v>19216.075787690868</v>
      </c>
      <c r="D56" s="5">
        <f t="shared" si="9"/>
        <v>2323.3217080111549</v>
      </c>
      <c r="E56" s="5">
        <f t="shared" si="10"/>
        <v>159.33252942026152</v>
      </c>
      <c r="F56" s="5">
        <f t="shared" si="11"/>
        <v>2482.6542374314163</v>
      </c>
      <c r="G56" s="5">
        <f t="shared" si="12"/>
        <v>33.459831178254916</v>
      </c>
      <c r="H56" s="5">
        <f t="shared" si="13"/>
        <v>43.078794991404045</v>
      </c>
      <c r="I56" s="9">
        <f t="shared" si="14"/>
        <v>2559.1928636010753</v>
      </c>
    </row>
    <row r="57" spans="2:9" ht="17.25" customHeight="1">
      <c r="B57" s="1">
        <f t="shared" si="15"/>
        <v>41</v>
      </c>
      <c r="C57" s="5">
        <f t="shared" si="8"/>
        <v>16875.567864305383</v>
      </c>
      <c r="D57" s="5">
        <f t="shared" si="9"/>
        <v>2340.507923385484</v>
      </c>
      <c r="E57" s="5">
        <f t="shared" si="10"/>
        <v>142.14631404593246</v>
      </c>
      <c r="F57" s="5">
        <f t="shared" si="11"/>
        <v>2482.6542374314163</v>
      </c>
      <c r="G57" s="5">
        <f t="shared" si="12"/>
        <v>29.850725949645813</v>
      </c>
      <c r="H57" s="5">
        <f t="shared" si="13"/>
        <v>38.432151575381738</v>
      </c>
      <c r="I57" s="9">
        <f t="shared" si="14"/>
        <v>2550.937114956444</v>
      </c>
    </row>
    <row r="58" spans="2:9" ht="17.25" customHeight="1">
      <c r="B58" s="1">
        <f t="shared" si="15"/>
        <v>42</v>
      </c>
      <c r="C58" s="5">
        <f t="shared" si="8"/>
        <v>14517.746594637323</v>
      </c>
      <c r="D58" s="5">
        <f t="shared" si="9"/>
        <v>2357.8212696680612</v>
      </c>
      <c r="E58" s="5">
        <f t="shared" si="10"/>
        <v>124.83296776335489</v>
      </c>
      <c r="F58" s="5">
        <f t="shared" si="11"/>
        <v>2482.6542374314163</v>
      </c>
      <c r="G58" s="5">
        <f t="shared" si="12"/>
        <v>26.214923230304525</v>
      </c>
      <c r="H58" s="5">
        <f t="shared" si="13"/>
        <v>33.75113572861077</v>
      </c>
      <c r="I58" s="9">
        <f t="shared" si="14"/>
        <v>2542.6202963903315</v>
      </c>
    </row>
    <row r="59" spans="2:9" ht="17.25" customHeight="1">
      <c r="B59" s="1">
        <f t="shared" si="15"/>
        <v>43</v>
      </c>
      <c r="C59" s="5">
        <f t="shared" si="8"/>
        <v>12142.483907358019</v>
      </c>
      <c r="D59" s="5">
        <f t="shared" si="9"/>
        <v>2375.2626872793044</v>
      </c>
      <c r="E59" s="5">
        <f t="shared" si="10"/>
        <v>107.39155015211171</v>
      </c>
      <c r="F59" s="5">
        <f t="shared" si="11"/>
        <v>2482.6542374314163</v>
      </c>
      <c r="G59" s="5">
        <f t="shared" si="12"/>
        <v>22.552225531943456</v>
      </c>
      <c r="H59" s="5">
        <f t="shared" si="13"/>
        <v>29.035493189274646</v>
      </c>
      <c r="I59" s="9">
        <f t="shared" si="14"/>
        <v>2534.2419561526344</v>
      </c>
    </row>
    <row r="60" spans="2:9" ht="17.25" customHeight="1">
      <c r="B60" s="1">
        <f t="shared" si="15"/>
        <v>44</v>
      </c>
      <c r="C60" s="5">
        <f t="shared" si="8"/>
        <v>9749.6507837618537</v>
      </c>
      <c r="D60" s="5">
        <f t="shared" si="9"/>
        <v>2392.833123596165</v>
      </c>
      <c r="E60" s="5">
        <f t="shared" si="10"/>
        <v>89.821113835251097</v>
      </c>
      <c r="F60" s="5">
        <f t="shared" si="11"/>
        <v>2482.6542374314163</v>
      </c>
      <c r="G60" s="5">
        <f t="shared" si="12"/>
        <v>18.862433905402728</v>
      </c>
      <c r="H60" s="5">
        <f t="shared" si="13"/>
        <v>24.284967814716037</v>
      </c>
      <c r="I60" s="9">
        <f t="shared" si="14"/>
        <v>2525.8016391515348</v>
      </c>
    </row>
    <row r="61" spans="2:9" ht="17.25" customHeight="1">
      <c r="B61" s="1">
        <f t="shared" si="15"/>
        <v>45</v>
      </c>
      <c r="C61" s="5">
        <f t="shared" si="8"/>
        <v>7339.1172507582651</v>
      </c>
      <c r="D61" s="5">
        <f t="shared" si="9"/>
        <v>2410.5335330035887</v>
      </c>
      <c r="E61" s="5">
        <f t="shared" si="10"/>
        <v>72.120704427827405</v>
      </c>
      <c r="F61" s="5">
        <f t="shared" si="11"/>
        <v>2482.6542374314163</v>
      </c>
      <c r="G61" s="5">
        <f t="shared" si="12"/>
        <v>15.145347929843755</v>
      </c>
      <c r="H61" s="5">
        <f t="shared" si="13"/>
        <v>19.499301567523709</v>
      </c>
      <c r="I61" s="9">
        <f t="shared" si="14"/>
        <v>2517.2988869287838</v>
      </c>
    </row>
    <row r="62" spans="2:9" ht="17.25" customHeight="1">
      <c r="B62" s="1">
        <f t="shared" si="15"/>
        <v>46</v>
      </c>
      <c r="C62" s="5">
        <f t="shared" si="8"/>
        <v>4910.7523738119098</v>
      </c>
      <c r="D62" s="5">
        <f t="shared" si="9"/>
        <v>2428.3648769463553</v>
      </c>
      <c r="E62" s="5">
        <f t="shared" si="10"/>
        <v>54.289360485061138</v>
      </c>
      <c r="F62" s="5">
        <f t="shared" si="11"/>
        <v>2482.6542374314163</v>
      </c>
      <c r="G62" s="5">
        <f t="shared" si="12"/>
        <v>11.400765701862838</v>
      </c>
      <c r="H62" s="5">
        <f t="shared" si="13"/>
        <v>14.678234501516531</v>
      </c>
      <c r="I62" s="9">
        <f t="shared" si="14"/>
        <v>2508.7332376347958</v>
      </c>
    </row>
    <row r="63" spans="2:9" ht="17.25" customHeight="1">
      <c r="B63" s="1">
        <f t="shared" si="15"/>
        <v>47</v>
      </c>
      <c r="C63" s="5">
        <f t="shared" si="8"/>
        <v>2464.4242498306089</v>
      </c>
      <c r="D63" s="5">
        <f t="shared" si="9"/>
        <v>2446.3281239813009</v>
      </c>
      <c r="E63" s="5">
        <f t="shared" si="10"/>
        <v>36.326113450115493</v>
      </c>
      <c r="F63" s="5">
        <f t="shared" si="11"/>
        <v>2482.6542374314163</v>
      </c>
      <c r="G63" s="5">
        <f t="shared" si="12"/>
        <v>7.6284838245242534</v>
      </c>
      <c r="H63" s="5">
        <f t="shared" si="13"/>
        <v>9.8215047476238198</v>
      </c>
      <c r="I63" s="9">
        <f t="shared" si="14"/>
        <v>2500.1042260035642</v>
      </c>
    </row>
    <row r="64" spans="2:9" ht="17.25" customHeight="1">
      <c r="B64" s="1">
        <f t="shared" si="15"/>
        <v>48</v>
      </c>
      <c r="C64" s="5">
        <f t="shared" si="8"/>
        <v>6.7939254222437739E-10</v>
      </c>
      <c r="D64" s="5">
        <f t="shared" si="9"/>
        <v>2464.4242498299295</v>
      </c>
      <c r="E64" s="5">
        <f t="shared" si="10"/>
        <v>18.229987601486695</v>
      </c>
      <c r="F64" s="5">
        <f t="shared" si="11"/>
        <v>2482.6542374314163</v>
      </c>
      <c r="G64" s="5">
        <f t="shared" si="12"/>
        <v>3.8282973963122058</v>
      </c>
      <c r="H64" s="5">
        <f t="shared" si="13"/>
        <v>4.9288484996612176</v>
      </c>
      <c r="I64" s="9">
        <f t="shared" si="14"/>
        <v>2491.41138332739</v>
      </c>
    </row>
    <row r="65" spans="2:9" ht="17.25" customHeight="1">
      <c r="B65" s="1" t="str">
        <f t="shared" si="15"/>
        <v/>
      </c>
      <c r="C65" s="5" t="str">
        <f t="shared" si="8"/>
        <v/>
      </c>
      <c r="D65" s="5" t="str">
        <f t="shared" si="9"/>
        <v/>
      </c>
      <c r="E65" s="5" t="str">
        <f t="shared" si="10"/>
        <v/>
      </c>
      <c r="F65" s="5" t="str">
        <f t="shared" si="11"/>
        <v/>
      </c>
      <c r="G65" s="5" t="str">
        <f t="shared" si="12"/>
        <v/>
      </c>
      <c r="H65" s="5" t="str">
        <f t="shared" si="13"/>
        <v/>
      </c>
      <c r="I65" s="9" t="str">
        <f t="shared" si="14"/>
        <v/>
      </c>
    </row>
    <row r="66" spans="2:9" ht="17.25" customHeight="1">
      <c r="B66" s="1" t="str">
        <f t="shared" si="15"/>
        <v/>
      </c>
      <c r="C66" s="5" t="str">
        <f t="shared" si="8"/>
        <v/>
      </c>
      <c r="D66" s="5" t="str">
        <f t="shared" si="9"/>
        <v/>
      </c>
      <c r="E66" s="5" t="str">
        <f t="shared" si="10"/>
        <v/>
      </c>
      <c r="F66" s="5" t="str">
        <f t="shared" si="11"/>
        <v/>
      </c>
      <c r="G66" s="5" t="str">
        <f t="shared" si="12"/>
        <v/>
      </c>
      <c r="H66" s="5" t="str">
        <f t="shared" si="13"/>
        <v/>
      </c>
      <c r="I66" s="9" t="str">
        <f t="shared" si="14"/>
        <v/>
      </c>
    </row>
    <row r="67" spans="2:9" ht="17.25" customHeight="1">
      <c r="B67" s="1" t="str">
        <f t="shared" si="15"/>
        <v/>
      </c>
      <c r="C67" s="5" t="str">
        <f t="shared" si="8"/>
        <v/>
      </c>
      <c r="D67" s="5" t="str">
        <f t="shared" si="9"/>
        <v/>
      </c>
      <c r="E67" s="5" t="str">
        <f t="shared" si="10"/>
        <v/>
      </c>
      <c r="F67" s="5" t="str">
        <f t="shared" si="11"/>
        <v/>
      </c>
      <c r="G67" s="5" t="str">
        <f t="shared" si="12"/>
        <v/>
      </c>
      <c r="H67" s="5" t="str">
        <f t="shared" si="13"/>
        <v/>
      </c>
      <c r="I67" s="9" t="str">
        <f t="shared" si="14"/>
        <v/>
      </c>
    </row>
    <row r="68" spans="2:9" ht="17.25" customHeight="1">
      <c r="B68" s="1" t="str">
        <f t="shared" si="15"/>
        <v/>
      </c>
      <c r="C68" s="5" t="str">
        <f t="shared" si="8"/>
        <v/>
      </c>
      <c r="D68" s="5" t="str">
        <f t="shared" si="9"/>
        <v/>
      </c>
      <c r="E68" s="5" t="str">
        <f t="shared" si="10"/>
        <v/>
      </c>
      <c r="F68" s="5" t="str">
        <f t="shared" si="11"/>
        <v/>
      </c>
      <c r="G68" s="5" t="str">
        <f t="shared" si="12"/>
        <v/>
      </c>
      <c r="H68" s="5" t="str">
        <f t="shared" si="13"/>
        <v/>
      </c>
      <c r="I68" s="9" t="str">
        <f t="shared" si="14"/>
        <v/>
      </c>
    </row>
    <row r="69" spans="2:9" ht="17.25" customHeight="1">
      <c r="B69" s="1" t="str">
        <f t="shared" si="15"/>
        <v/>
      </c>
      <c r="C69" s="5" t="str">
        <f t="shared" si="8"/>
        <v/>
      </c>
      <c r="D69" s="5" t="str">
        <f t="shared" si="9"/>
        <v/>
      </c>
      <c r="E69" s="5" t="str">
        <f t="shared" si="10"/>
        <v/>
      </c>
      <c r="F69" s="5" t="str">
        <f t="shared" si="11"/>
        <v/>
      </c>
      <c r="G69" s="5" t="str">
        <f t="shared" si="12"/>
        <v/>
      </c>
      <c r="H69" s="5" t="str">
        <f t="shared" si="13"/>
        <v/>
      </c>
      <c r="I69" s="9" t="str">
        <f t="shared" si="14"/>
        <v/>
      </c>
    </row>
    <row r="70" spans="2:9" ht="17.25" customHeight="1">
      <c r="B70" s="1" t="str">
        <f t="shared" si="15"/>
        <v/>
      </c>
      <c r="C70" s="5" t="str">
        <f t="shared" si="8"/>
        <v/>
      </c>
      <c r="D70" s="5" t="str">
        <f t="shared" si="9"/>
        <v/>
      </c>
      <c r="E70" s="5" t="str">
        <f t="shared" si="10"/>
        <v/>
      </c>
      <c r="F70" s="5" t="str">
        <f t="shared" si="11"/>
        <v/>
      </c>
      <c r="G70" s="5" t="str">
        <f t="shared" si="12"/>
        <v/>
      </c>
      <c r="H70" s="5" t="str">
        <f t="shared" si="13"/>
        <v/>
      </c>
      <c r="I70" s="9" t="str">
        <f t="shared" si="14"/>
        <v/>
      </c>
    </row>
    <row r="71" spans="2:9" ht="17.25" customHeight="1">
      <c r="B71" s="1" t="str">
        <f t="shared" si="15"/>
        <v/>
      </c>
      <c r="C71" s="5" t="str">
        <f t="shared" si="8"/>
        <v/>
      </c>
      <c r="D71" s="5" t="str">
        <f t="shared" si="9"/>
        <v/>
      </c>
      <c r="E71" s="5" t="str">
        <f t="shared" si="10"/>
        <v/>
      </c>
      <c r="F71" s="5" t="str">
        <f t="shared" si="11"/>
        <v/>
      </c>
      <c r="G71" s="5" t="str">
        <f t="shared" si="12"/>
        <v/>
      </c>
      <c r="H71" s="5" t="str">
        <f t="shared" si="13"/>
        <v/>
      </c>
      <c r="I71" s="9" t="str">
        <f t="shared" si="14"/>
        <v/>
      </c>
    </row>
    <row r="72" spans="2:9" ht="17.25" customHeight="1">
      <c r="B72" s="1" t="str">
        <f t="shared" si="15"/>
        <v/>
      </c>
      <c r="C72" s="5" t="str">
        <f t="shared" si="8"/>
        <v/>
      </c>
      <c r="D72" s="5" t="str">
        <f t="shared" si="9"/>
        <v/>
      </c>
      <c r="E72" s="5" t="str">
        <f t="shared" si="10"/>
        <v/>
      </c>
      <c r="F72" s="5" t="str">
        <f t="shared" si="11"/>
        <v/>
      </c>
      <c r="G72" s="5" t="str">
        <f t="shared" si="12"/>
        <v/>
      </c>
      <c r="H72" s="5" t="str">
        <f t="shared" si="13"/>
        <v/>
      </c>
      <c r="I72" s="9" t="str">
        <f t="shared" si="14"/>
        <v/>
      </c>
    </row>
    <row r="73" spans="2:9" ht="17.25" customHeight="1">
      <c r="B73" s="1" t="str">
        <f t="shared" si="15"/>
        <v/>
      </c>
      <c r="C73" s="5" t="str">
        <f t="shared" si="8"/>
        <v/>
      </c>
      <c r="D73" s="5" t="str">
        <f t="shared" si="9"/>
        <v/>
      </c>
      <c r="E73" s="5" t="str">
        <f t="shared" si="10"/>
        <v/>
      </c>
      <c r="F73" s="5" t="str">
        <f t="shared" si="11"/>
        <v/>
      </c>
      <c r="G73" s="5" t="str">
        <f t="shared" si="12"/>
        <v/>
      </c>
      <c r="H73" s="5" t="str">
        <f t="shared" si="13"/>
        <v/>
      </c>
      <c r="I73" s="9" t="str">
        <f t="shared" si="14"/>
        <v/>
      </c>
    </row>
    <row r="74" spans="2:9" ht="17.25" customHeight="1">
      <c r="B74" s="1" t="str">
        <f t="shared" si="15"/>
        <v/>
      </c>
      <c r="C74" s="5" t="str">
        <f t="shared" si="8"/>
        <v/>
      </c>
      <c r="D74" s="5" t="str">
        <f t="shared" si="9"/>
        <v/>
      </c>
      <c r="E74" s="5" t="str">
        <f t="shared" si="10"/>
        <v/>
      </c>
      <c r="F74" s="5" t="str">
        <f t="shared" si="11"/>
        <v/>
      </c>
      <c r="G74" s="5" t="str">
        <f t="shared" si="12"/>
        <v/>
      </c>
      <c r="H74" s="5" t="str">
        <f t="shared" si="13"/>
        <v/>
      </c>
      <c r="I74" s="9" t="str">
        <f t="shared" si="14"/>
        <v/>
      </c>
    </row>
    <row r="75" spans="2:9" ht="17.25" customHeight="1">
      <c r="B75" s="1" t="str">
        <f t="shared" si="15"/>
        <v/>
      </c>
      <c r="C75" s="5" t="str">
        <f t="shared" si="8"/>
        <v/>
      </c>
      <c r="D75" s="5" t="str">
        <f t="shared" si="9"/>
        <v/>
      </c>
      <c r="E75" s="5" t="str">
        <f t="shared" si="10"/>
        <v/>
      </c>
      <c r="F75" s="5" t="str">
        <f t="shared" si="11"/>
        <v/>
      </c>
      <c r="G75" s="5" t="str">
        <f t="shared" si="12"/>
        <v/>
      </c>
      <c r="H75" s="5" t="str">
        <f t="shared" si="13"/>
        <v/>
      </c>
      <c r="I75" s="9" t="str">
        <f t="shared" si="14"/>
        <v/>
      </c>
    </row>
    <row r="76" spans="2:9" ht="17.25" customHeight="1" thickBot="1">
      <c r="B76" s="1" t="str">
        <f t="shared" si="15"/>
        <v/>
      </c>
      <c r="C76" s="5" t="str">
        <f t="shared" si="8"/>
        <v/>
      </c>
      <c r="D76" s="5" t="str">
        <f t="shared" si="9"/>
        <v/>
      </c>
      <c r="E76" s="5" t="str">
        <f t="shared" si="10"/>
        <v/>
      </c>
      <c r="F76" s="5" t="str">
        <f t="shared" si="11"/>
        <v/>
      </c>
      <c r="G76" s="5" t="str">
        <f t="shared" si="12"/>
        <v/>
      </c>
      <c r="H76" s="5" t="str">
        <f t="shared" si="13"/>
        <v/>
      </c>
      <c r="I76" s="9" t="str">
        <f t="shared" si="14"/>
        <v/>
      </c>
    </row>
    <row r="77" spans="2:9" ht="26.25" customHeight="1" thickBot="1">
      <c r="C77" s="6" t="s">
        <v>0</v>
      </c>
      <c r="D77" s="7">
        <f>SUM(D17:D76)</f>
        <v>99999.999999999331</v>
      </c>
      <c r="E77" s="7">
        <f t="shared" ref="E77:I77" si="16">SUM(E17:E76)</f>
        <v>19167.403396708651</v>
      </c>
      <c r="F77" s="7">
        <f t="shared" si="16"/>
        <v>119167.40339670797</v>
      </c>
      <c r="G77" s="7">
        <f t="shared" si="16"/>
        <v>4025.1547133088161</v>
      </c>
      <c r="H77" s="7">
        <f t="shared" si="16"/>
        <v>5182.2979554064141</v>
      </c>
      <c r="I77" s="8">
        <f t="shared" si="16"/>
        <v>128374.85606542321</v>
      </c>
    </row>
    <row r="78" spans="2:9" ht="6" customHeight="1">
      <c r="I78" s="16"/>
    </row>
    <row r="79" spans="2:9" ht="17.25" customHeight="1">
      <c r="I79" s="17"/>
    </row>
    <row r="80" spans="2:9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</sheetData>
  <mergeCells count="8">
    <mergeCell ref="B2:H2"/>
    <mergeCell ref="G11:I11"/>
    <mergeCell ref="G9:H9"/>
    <mergeCell ref="B4:I4"/>
    <mergeCell ref="G6:H6"/>
    <mergeCell ref="G7:H7"/>
    <mergeCell ref="G8:H8"/>
    <mergeCell ref="G10:H10"/>
  </mergeCells>
  <hyperlinks>
    <hyperlink ref="B2" r:id="rId1"/>
  </hyperlinks>
  <pageMargins left="0.7" right="0.7" top="0.75" bottom="0.75" header="0.3" footer="0.3"/>
  <pageSetup paperSize="9" orientation="portrait" horizontalDpi="0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Fnanciamiento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Interés contra inflación</dc:title>
  <dc:creator>SinElefantesBlancos.com.ar</dc:creator>
  <cp:keywords>sistema; amortizacion; cuotas; tasa; deuda; monto; saldo; tea; cft</cp:keywords>
  <cp:lastModifiedBy>Guillermo Gonzalez</cp:lastModifiedBy>
  <dcterms:created xsi:type="dcterms:W3CDTF">2012-10-17T23:40:35Z</dcterms:created>
  <dcterms:modified xsi:type="dcterms:W3CDTF">2016-04-23T14:11:25Z</dcterms:modified>
</cp:coreProperties>
</file>