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GUILLE\CASA\6- Página Web\Página\deudas\"/>
    </mc:Choice>
  </mc:AlternateContent>
  <bookViews>
    <workbookView xWindow="0" yWindow="45" windowWidth="15315" windowHeight="7995"/>
  </bookViews>
  <sheets>
    <sheet name="Fnanciamiento" sheetId="10" r:id="rId1"/>
  </sheets>
  <calcPr calcId="162913"/>
</workbook>
</file>

<file path=xl/calcChain.xml><?xml version="1.0" encoding="utf-8"?>
<calcChain xmlns="http://schemas.openxmlformats.org/spreadsheetml/2006/main">
  <c r="E14" i="10" l="1"/>
  <c r="I10" i="10"/>
  <c r="I7" i="10"/>
  <c r="D14" i="10"/>
  <c r="F18" i="10" s="1"/>
  <c r="B19" i="10" l="1"/>
  <c r="C17" i="10"/>
  <c r="H18" i="10" s="1"/>
  <c r="I17" i="10" l="1"/>
  <c r="K17" i="10" s="1"/>
  <c r="F19" i="10"/>
  <c r="E18" i="10"/>
  <c r="G18" i="10" s="1"/>
  <c r="I18" i="10" s="1"/>
  <c r="B20" i="10"/>
  <c r="K18" i="10" l="1"/>
  <c r="B21" i="10"/>
  <c r="B22" i="10" s="1"/>
  <c r="D18" i="10"/>
  <c r="F20" i="10"/>
  <c r="F21" i="10" l="1"/>
  <c r="C18" i="10"/>
  <c r="H19" i="10" s="1"/>
  <c r="B23" i="10"/>
  <c r="F22" i="10"/>
  <c r="E19" i="10" l="1"/>
  <c r="G19" i="10" s="1"/>
  <c r="B24" i="10"/>
  <c r="F23" i="10"/>
  <c r="I19" i="10" l="1"/>
  <c r="D19" i="10"/>
  <c r="B25" i="10"/>
  <c r="F24" i="10"/>
  <c r="K19" i="10" l="1"/>
  <c r="C19" i="10"/>
  <c r="H20" i="10" s="1"/>
  <c r="B26" i="10"/>
  <c r="F25" i="10"/>
  <c r="E20" i="10" l="1"/>
  <c r="G20" i="10" s="1"/>
  <c r="B27" i="10"/>
  <c r="F26" i="10"/>
  <c r="I20" i="10" l="1"/>
  <c r="D20" i="10"/>
  <c r="B28" i="10"/>
  <c r="F27" i="10"/>
  <c r="K20" i="10" l="1"/>
  <c r="C20" i="10"/>
  <c r="H21" i="10" s="1"/>
  <c r="B29" i="10"/>
  <c r="F28" i="10"/>
  <c r="E21" i="10" l="1"/>
  <c r="G21" i="10" s="1"/>
  <c r="B30" i="10"/>
  <c r="F29" i="10"/>
  <c r="I21" i="10" l="1"/>
  <c r="D21" i="10"/>
  <c r="B31" i="10"/>
  <c r="F30" i="10"/>
  <c r="K21" i="10" l="1"/>
  <c r="C21" i="10"/>
  <c r="H22" i="10" s="1"/>
  <c r="B32" i="10"/>
  <c r="F31" i="10"/>
  <c r="E22" i="10" l="1"/>
  <c r="G22" i="10" s="1"/>
  <c r="B33" i="10"/>
  <c r="F32" i="10"/>
  <c r="I22" i="10" l="1"/>
  <c r="D22" i="10"/>
  <c r="B34" i="10"/>
  <c r="F33" i="10"/>
  <c r="K22" i="10" l="1"/>
  <c r="C22" i="10"/>
  <c r="H23" i="10" s="1"/>
  <c r="B35" i="10"/>
  <c r="F34" i="10"/>
  <c r="E23" i="10" l="1"/>
  <c r="G23" i="10" s="1"/>
  <c r="I23" i="10" s="1"/>
  <c r="K23" i="10" s="1"/>
  <c r="B36" i="10"/>
  <c r="F35" i="10"/>
  <c r="D23" i="10" l="1"/>
  <c r="C23" i="10" s="1"/>
  <c r="H24" i="10" s="1"/>
  <c r="B37" i="10"/>
  <c r="F36" i="10"/>
  <c r="E24" i="10" l="1"/>
  <c r="G24" i="10" s="1"/>
  <c r="I24" i="10" s="1"/>
  <c r="K24" i="10" s="1"/>
  <c r="B38" i="10"/>
  <c r="F37" i="10"/>
  <c r="D24" i="10" l="1"/>
  <c r="C24" i="10" s="1"/>
  <c r="H25" i="10" s="1"/>
  <c r="B39" i="10"/>
  <c r="F38" i="10"/>
  <c r="E25" i="10" l="1"/>
  <c r="G25" i="10" s="1"/>
  <c r="I25" i="10" s="1"/>
  <c r="K25" i="10" s="1"/>
  <c r="B40" i="10"/>
  <c r="F39" i="10"/>
  <c r="D25" i="10" l="1"/>
  <c r="C25" i="10" s="1"/>
  <c r="H26" i="10" s="1"/>
  <c r="B41" i="10"/>
  <c r="F40" i="10"/>
  <c r="E26" i="10" l="1"/>
  <c r="G26" i="10" s="1"/>
  <c r="I26" i="10" s="1"/>
  <c r="K26" i="10" s="1"/>
  <c r="B42" i="10"/>
  <c r="F41" i="10"/>
  <c r="D26" i="10" l="1"/>
  <c r="C26" i="10" s="1"/>
  <c r="H27" i="10" s="1"/>
  <c r="B43" i="10"/>
  <c r="F42" i="10"/>
  <c r="E27" i="10" l="1"/>
  <c r="G27" i="10" s="1"/>
  <c r="I27" i="10" s="1"/>
  <c r="K27" i="10" s="1"/>
  <c r="B44" i="10"/>
  <c r="F43" i="10"/>
  <c r="D27" i="10" l="1"/>
  <c r="C27" i="10" s="1"/>
  <c r="H28" i="10" s="1"/>
  <c r="B45" i="10"/>
  <c r="F44" i="10"/>
  <c r="E28" i="10" l="1"/>
  <c r="G28" i="10" s="1"/>
  <c r="I28" i="10" s="1"/>
  <c r="K28" i="10" s="1"/>
  <c r="B46" i="10"/>
  <c r="F45" i="10"/>
  <c r="D28" i="10" l="1"/>
  <c r="C28" i="10" s="1"/>
  <c r="H29" i="10" s="1"/>
  <c r="B47" i="10"/>
  <c r="F46" i="10"/>
  <c r="E29" i="10" l="1"/>
  <c r="G29" i="10" s="1"/>
  <c r="I29" i="10" s="1"/>
  <c r="K29" i="10" s="1"/>
  <c r="B48" i="10"/>
  <c r="F47" i="10"/>
  <c r="D29" i="10" l="1"/>
  <c r="C29" i="10" s="1"/>
  <c r="H30" i="10" s="1"/>
  <c r="B49" i="10"/>
  <c r="F48" i="10"/>
  <c r="E30" i="10" l="1"/>
  <c r="G30" i="10" s="1"/>
  <c r="I30" i="10" s="1"/>
  <c r="K30" i="10" s="1"/>
  <c r="B50" i="10"/>
  <c r="F49" i="10"/>
  <c r="D30" i="10" l="1"/>
  <c r="C30" i="10" s="1"/>
  <c r="H31" i="10" s="1"/>
  <c r="B51" i="10"/>
  <c r="F50" i="10"/>
  <c r="E31" i="10" l="1"/>
  <c r="G31" i="10" s="1"/>
  <c r="I31" i="10" s="1"/>
  <c r="K31" i="10" s="1"/>
  <c r="B52" i="10"/>
  <c r="F51" i="10"/>
  <c r="D31" i="10" l="1"/>
  <c r="C31" i="10" s="1"/>
  <c r="H32" i="10" s="1"/>
  <c r="B53" i="10"/>
  <c r="F52" i="10"/>
  <c r="E32" i="10" l="1"/>
  <c r="G32" i="10" s="1"/>
  <c r="I32" i="10" s="1"/>
  <c r="K32" i="10" s="1"/>
  <c r="B54" i="10"/>
  <c r="F53" i="10"/>
  <c r="D32" i="10" l="1"/>
  <c r="C32" i="10" s="1"/>
  <c r="H33" i="10" s="1"/>
  <c r="B55" i="10"/>
  <c r="F54" i="10"/>
  <c r="E33" i="10" l="1"/>
  <c r="G33" i="10" s="1"/>
  <c r="I33" i="10" s="1"/>
  <c r="K33" i="10" s="1"/>
  <c r="B56" i="10"/>
  <c r="F55" i="10"/>
  <c r="D33" i="10" l="1"/>
  <c r="C33" i="10" s="1"/>
  <c r="H34" i="10" s="1"/>
  <c r="B57" i="10"/>
  <c r="F56" i="10"/>
  <c r="E34" i="10" l="1"/>
  <c r="G34" i="10" s="1"/>
  <c r="I34" i="10" s="1"/>
  <c r="K34" i="10" s="1"/>
  <c r="B58" i="10"/>
  <c r="F57" i="10"/>
  <c r="D34" i="10" l="1"/>
  <c r="C34" i="10" s="1"/>
  <c r="H35" i="10" s="1"/>
  <c r="B59" i="10"/>
  <c r="F58" i="10"/>
  <c r="E35" i="10" l="1"/>
  <c r="G35" i="10" s="1"/>
  <c r="I35" i="10" s="1"/>
  <c r="K35" i="10" s="1"/>
  <c r="B60" i="10"/>
  <c r="F59" i="10"/>
  <c r="D35" i="10" l="1"/>
  <c r="C35" i="10" s="1"/>
  <c r="H36" i="10" s="1"/>
  <c r="B61" i="10"/>
  <c r="F60" i="10"/>
  <c r="E36" i="10" l="1"/>
  <c r="G36" i="10" s="1"/>
  <c r="I36" i="10" s="1"/>
  <c r="K36" i="10" s="1"/>
  <c r="B62" i="10"/>
  <c r="F61" i="10"/>
  <c r="D36" i="10" l="1"/>
  <c r="C36" i="10" s="1"/>
  <c r="H37" i="10" s="1"/>
  <c r="B63" i="10"/>
  <c r="F62" i="10"/>
  <c r="E37" i="10" l="1"/>
  <c r="G37" i="10" s="1"/>
  <c r="I37" i="10" s="1"/>
  <c r="K37" i="10" s="1"/>
  <c r="B64" i="10"/>
  <c r="F63" i="10"/>
  <c r="D37" i="10" l="1"/>
  <c r="C37" i="10" s="1"/>
  <c r="H38" i="10" s="1"/>
  <c r="B65" i="10"/>
  <c r="F64" i="10"/>
  <c r="E38" i="10" l="1"/>
  <c r="G38" i="10" s="1"/>
  <c r="I38" i="10" s="1"/>
  <c r="K38" i="10" s="1"/>
  <c r="B66" i="10"/>
  <c r="F65" i="10"/>
  <c r="F66" i="10" l="1"/>
  <c r="D38" i="10"/>
  <c r="C38" i="10" s="1"/>
  <c r="H39" i="10" s="1"/>
  <c r="B67" i="10"/>
  <c r="F67" i="10" l="1"/>
  <c r="E39" i="10"/>
  <c r="G39" i="10" s="1"/>
  <c r="I39" i="10" s="1"/>
  <c r="K39" i="10" s="1"/>
  <c r="B68" i="10"/>
  <c r="F68" i="10" l="1"/>
  <c r="D39" i="10"/>
  <c r="C39" i="10" s="1"/>
  <c r="H40" i="10" s="1"/>
  <c r="B69" i="10"/>
  <c r="F69" i="10" l="1"/>
  <c r="E40" i="10"/>
  <c r="G40" i="10" s="1"/>
  <c r="I40" i="10" s="1"/>
  <c r="K40" i="10" s="1"/>
  <c r="B70" i="10"/>
  <c r="F70" i="10" l="1"/>
  <c r="D40" i="10"/>
  <c r="C40" i="10" s="1"/>
  <c r="H41" i="10" s="1"/>
  <c r="B71" i="10"/>
  <c r="F71" i="10" l="1"/>
  <c r="E41" i="10"/>
  <c r="G41" i="10" s="1"/>
  <c r="I41" i="10" s="1"/>
  <c r="K41" i="10" s="1"/>
  <c r="B72" i="10"/>
  <c r="D41" i="10" l="1"/>
  <c r="C41" i="10" s="1"/>
  <c r="H42" i="10" s="1"/>
  <c r="B73" i="10"/>
  <c r="F72" i="10"/>
  <c r="E42" i="10" l="1"/>
  <c r="G42" i="10" s="1"/>
  <c r="I42" i="10" s="1"/>
  <c r="K42" i="10" s="1"/>
  <c r="B74" i="10"/>
  <c r="F73" i="10"/>
  <c r="D42" i="10" l="1"/>
  <c r="C42" i="10" s="1"/>
  <c r="H43" i="10" s="1"/>
  <c r="B75" i="10"/>
  <c r="F74" i="10"/>
  <c r="E43" i="10" l="1"/>
  <c r="G43" i="10" s="1"/>
  <c r="I43" i="10" s="1"/>
  <c r="K43" i="10" s="1"/>
  <c r="B76" i="10"/>
  <c r="F75" i="10"/>
  <c r="D43" i="10" l="1"/>
  <c r="C43" i="10" s="1"/>
  <c r="H44" i="10" s="1"/>
  <c r="B77" i="10"/>
  <c r="F76" i="10"/>
  <c r="E44" i="10" l="1"/>
  <c r="G44" i="10" s="1"/>
  <c r="I44" i="10" s="1"/>
  <c r="K44" i="10" s="1"/>
  <c r="F77" i="10"/>
  <c r="F78" i="10" s="1"/>
  <c r="D44" i="10" l="1"/>
  <c r="C44" i="10" s="1"/>
  <c r="H45" i="10" s="1"/>
  <c r="E45" i="10" l="1"/>
  <c r="G45" i="10" s="1"/>
  <c r="I45" i="10" s="1"/>
  <c r="K45" i="10" s="1"/>
  <c r="D45" i="10" l="1"/>
  <c r="C45" i="10" s="1"/>
  <c r="H46" i="10" s="1"/>
  <c r="E46" i="10" l="1"/>
  <c r="G46" i="10" s="1"/>
  <c r="I46" i="10" s="1"/>
  <c r="K46" i="10" s="1"/>
  <c r="D46" i="10" l="1"/>
  <c r="C46" i="10" s="1"/>
  <c r="H47" i="10" s="1"/>
  <c r="E47" i="10" l="1"/>
  <c r="G47" i="10" s="1"/>
  <c r="I47" i="10" s="1"/>
  <c r="K47" i="10" s="1"/>
  <c r="D47" i="10" l="1"/>
  <c r="C47" i="10" s="1"/>
  <c r="H48" i="10" s="1"/>
  <c r="E48" i="10" l="1"/>
  <c r="G48" i="10" s="1"/>
  <c r="I48" i="10" s="1"/>
  <c r="K48" i="10" s="1"/>
  <c r="D48" i="10" l="1"/>
  <c r="C48" i="10" s="1"/>
  <c r="H49" i="10" s="1"/>
  <c r="E49" i="10" l="1"/>
  <c r="G49" i="10" s="1"/>
  <c r="I49" i="10" s="1"/>
  <c r="K49" i="10" s="1"/>
  <c r="D49" i="10" l="1"/>
  <c r="C49" i="10" s="1"/>
  <c r="H50" i="10" s="1"/>
  <c r="E50" i="10" l="1"/>
  <c r="G50" i="10" s="1"/>
  <c r="I50" i="10" s="1"/>
  <c r="K50" i="10" s="1"/>
  <c r="D50" i="10" l="1"/>
  <c r="C50" i="10" s="1"/>
  <c r="H51" i="10" s="1"/>
  <c r="E51" i="10" l="1"/>
  <c r="G51" i="10" s="1"/>
  <c r="I51" i="10" s="1"/>
  <c r="K51" i="10" s="1"/>
  <c r="D51" i="10" l="1"/>
  <c r="C51" i="10" s="1"/>
  <c r="H52" i="10" s="1"/>
  <c r="E52" i="10" l="1"/>
  <c r="G52" i="10" s="1"/>
  <c r="I52" i="10" s="1"/>
  <c r="K52" i="10" s="1"/>
  <c r="D52" i="10" l="1"/>
  <c r="C52" i="10" s="1"/>
  <c r="H53" i="10" s="1"/>
  <c r="E53" i="10" l="1"/>
  <c r="G53" i="10" s="1"/>
  <c r="I53" i="10" s="1"/>
  <c r="K53" i="10" s="1"/>
  <c r="D53" i="10" l="1"/>
  <c r="C53" i="10" s="1"/>
  <c r="H54" i="10" s="1"/>
  <c r="E54" i="10" l="1"/>
  <c r="G54" i="10" s="1"/>
  <c r="I54" i="10" s="1"/>
  <c r="K54" i="10" s="1"/>
  <c r="D54" i="10" l="1"/>
  <c r="C54" i="10" s="1"/>
  <c r="H55" i="10" s="1"/>
  <c r="E55" i="10" l="1"/>
  <c r="G55" i="10" s="1"/>
  <c r="I55" i="10" s="1"/>
  <c r="K55" i="10" s="1"/>
  <c r="D55" i="10" l="1"/>
  <c r="C55" i="10" s="1"/>
  <c r="H56" i="10" s="1"/>
  <c r="E56" i="10" l="1"/>
  <c r="G56" i="10" s="1"/>
  <c r="I56" i="10" s="1"/>
  <c r="K56" i="10" s="1"/>
  <c r="D56" i="10" l="1"/>
  <c r="C56" i="10" s="1"/>
  <c r="H57" i="10" s="1"/>
  <c r="E57" i="10" l="1"/>
  <c r="G57" i="10" s="1"/>
  <c r="I57" i="10" s="1"/>
  <c r="K57" i="10" s="1"/>
  <c r="D57" i="10" l="1"/>
  <c r="C57" i="10" s="1"/>
  <c r="H58" i="10" s="1"/>
  <c r="E58" i="10" l="1"/>
  <c r="G58" i="10" s="1"/>
  <c r="I58" i="10" s="1"/>
  <c r="K58" i="10" s="1"/>
  <c r="D58" i="10" l="1"/>
  <c r="C58" i="10" s="1"/>
  <c r="H59" i="10" s="1"/>
  <c r="E59" i="10" l="1"/>
  <c r="G59" i="10" s="1"/>
  <c r="I59" i="10" s="1"/>
  <c r="K59" i="10" s="1"/>
  <c r="D59" i="10" l="1"/>
  <c r="C59" i="10" s="1"/>
  <c r="H60" i="10" s="1"/>
  <c r="E60" i="10" l="1"/>
  <c r="G60" i="10" s="1"/>
  <c r="I60" i="10" s="1"/>
  <c r="K60" i="10" s="1"/>
  <c r="D60" i="10" l="1"/>
  <c r="C60" i="10" s="1"/>
  <c r="H61" i="10" s="1"/>
  <c r="E61" i="10" l="1"/>
  <c r="G61" i="10" s="1"/>
  <c r="I61" i="10" s="1"/>
  <c r="K61" i="10" s="1"/>
  <c r="D61" i="10" l="1"/>
  <c r="C61" i="10" s="1"/>
  <c r="H62" i="10" s="1"/>
  <c r="E62" i="10" l="1"/>
  <c r="G62" i="10" s="1"/>
  <c r="I62" i="10" s="1"/>
  <c r="K62" i="10" s="1"/>
  <c r="D62" i="10" l="1"/>
  <c r="C62" i="10" s="1"/>
  <c r="H63" i="10" s="1"/>
  <c r="E63" i="10" l="1"/>
  <c r="G63" i="10" s="1"/>
  <c r="I63" i="10" s="1"/>
  <c r="K63" i="10" s="1"/>
  <c r="D63" i="10" l="1"/>
  <c r="C63" i="10" l="1"/>
  <c r="H64" i="10" s="1"/>
  <c r="E64" i="10" l="1"/>
  <c r="G64" i="10" s="1"/>
  <c r="I64" i="10" s="1"/>
  <c r="K64" i="10" s="1"/>
  <c r="D64" i="10" l="1"/>
  <c r="C64" i="10" l="1"/>
  <c r="H65" i="10" s="1"/>
  <c r="E65" i="10" l="1"/>
  <c r="G65" i="10" s="1"/>
  <c r="I65" i="10" s="1"/>
  <c r="K65" i="10" s="1"/>
  <c r="D65" i="10" l="1"/>
  <c r="C65" i="10" l="1"/>
  <c r="H66" i="10" s="1"/>
  <c r="E66" i="10" l="1"/>
  <c r="G66" i="10" s="1"/>
  <c r="I66" i="10" s="1"/>
  <c r="K66" i="10" s="1"/>
  <c r="D66" i="10" l="1"/>
  <c r="C66" i="10" s="1"/>
  <c r="H67" i="10" s="1"/>
  <c r="E67" i="10" l="1"/>
  <c r="G67" i="10" s="1"/>
  <c r="I67" i="10" s="1"/>
  <c r="K67" i="10" s="1"/>
  <c r="D67" i="10" l="1"/>
  <c r="C67" i="10" s="1"/>
  <c r="H68" i="10" s="1"/>
  <c r="E68" i="10" l="1"/>
  <c r="G68" i="10" s="1"/>
  <c r="I68" i="10" s="1"/>
  <c r="K68" i="10" s="1"/>
  <c r="D68" i="10" l="1"/>
  <c r="C68" i="10" s="1"/>
  <c r="H69" i="10" s="1"/>
  <c r="E69" i="10" l="1"/>
  <c r="G69" i="10" s="1"/>
  <c r="I69" i="10" s="1"/>
  <c r="K69" i="10" s="1"/>
  <c r="D69" i="10" l="1"/>
  <c r="C69" i="10" s="1"/>
  <c r="H70" i="10" s="1"/>
  <c r="E70" i="10" l="1"/>
  <c r="G70" i="10" s="1"/>
  <c r="I70" i="10" s="1"/>
  <c r="K70" i="10" s="1"/>
  <c r="D70" i="10" l="1"/>
  <c r="C70" i="10" s="1"/>
  <c r="H71" i="10" s="1"/>
  <c r="E71" i="10" l="1"/>
  <c r="G71" i="10" s="1"/>
  <c r="I71" i="10" s="1"/>
  <c r="K71" i="10" s="1"/>
  <c r="D71" i="10" l="1"/>
  <c r="C71" i="10" s="1"/>
  <c r="H72" i="10" s="1"/>
  <c r="E72" i="10" l="1"/>
  <c r="G72" i="10" s="1"/>
  <c r="I72" i="10" s="1"/>
  <c r="K72" i="10" s="1"/>
  <c r="D72" i="10" l="1"/>
  <c r="C72" i="10" s="1"/>
  <c r="H73" i="10" s="1"/>
  <c r="E73" i="10" l="1"/>
  <c r="G73" i="10" s="1"/>
  <c r="I73" i="10" s="1"/>
  <c r="K73" i="10" s="1"/>
  <c r="D73" i="10" l="1"/>
  <c r="C73" i="10" s="1"/>
  <c r="H74" i="10" s="1"/>
  <c r="E74" i="10" l="1"/>
  <c r="G74" i="10" s="1"/>
  <c r="I74" i="10" s="1"/>
  <c r="K74" i="10" s="1"/>
  <c r="D74" i="10" l="1"/>
  <c r="C74" i="10" s="1"/>
  <c r="H75" i="10" s="1"/>
  <c r="E75" i="10" l="1"/>
  <c r="G75" i="10" s="1"/>
  <c r="I75" i="10" s="1"/>
  <c r="K75" i="10" s="1"/>
  <c r="D75" i="10" l="1"/>
  <c r="C75" i="10" s="1"/>
  <c r="H76" i="10" s="1"/>
  <c r="E76" i="10" l="1"/>
  <c r="G76" i="10" s="1"/>
  <c r="I76" i="10" s="1"/>
  <c r="K76" i="10" s="1"/>
  <c r="D76" i="10" l="1"/>
  <c r="C76" i="10" s="1"/>
  <c r="H77" i="10" s="1"/>
  <c r="H78" i="10" s="1"/>
  <c r="E77" i="10" l="1"/>
  <c r="E78" i="10" l="1"/>
  <c r="G77" i="10"/>
  <c r="D77" i="10"/>
  <c r="G78" i="10" l="1"/>
  <c r="I77" i="10"/>
  <c r="C77" i="10"/>
  <c r="D78" i="10"/>
  <c r="I8" i="10" l="1"/>
  <c r="M6" i="10"/>
  <c r="M7" i="10" s="1"/>
  <c r="I78" i="10"/>
  <c r="I9" i="10" s="1"/>
  <c r="K77" i="10"/>
  <c r="M10" i="10" l="1"/>
  <c r="M11" i="10" s="1"/>
  <c r="K78" i="10"/>
  <c r="L78" i="10" s="1"/>
</calcChain>
</file>

<file path=xl/comments1.xml><?xml version="1.0" encoding="utf-8"?>
<comments xmlns="http://schemas.openxmlformats.org/spreadsheetml/2006/main">
  <authors>
    <author>pc</author>
  </authors>
  <commentList>
    <comment ref="I17" authorId="0" shapeId="0">
      <text>
        <r>
          <rPr>
            <b/>
            <sz val="9"/>
            <color indexed="81"/>
            <rFont val="Tahoma"/>
            <family val="2"/>
          </rPr>
          <t>Monto percibido luego de descontar los gastos de otorgamiento</t>
        </r>
      </text>
    </comment>
  </commentList>
</comments>
</file>

<file path=xl/sharedStrings.xml><?xml version="1.0" encoding="utf-8"?>
<sst xmlns="http://schemas.openxmlformats.org/spreadsheetml/2006/main" count="34" uniqueCount="31">
  <si>
    <t>TOTALES</t>
  </si>
  <si>
    <t>Saldo de deuda</t>
  </si>
  <si>
    <t>Monto</t>
  </si>
  <si>
    <t>Gastos de Otorgamiento</t>
  </si>
  <si>
    <t>IVA de interés</t>
  </si>
  <si>
    <t>TNA</t>
  </si>
  <si>
    <t>TEM</t>
  </si>
  <si>
    <t>TEA</t>
  </si>
  <si>
    <t>Interés</t>
  </si>
  <si>
    <t>Capital</t>
  </si>
  <si>
    <t>Cuota Pura</t>
  </si>
  <si>
    <t>IVA Interés</t>
  </si>
  <si>
    <t>Seguro de Vida</t>
  </si>
  <si>
    <t>Cuota TOTAL</t>
  </si>
  <si>
    <t>MES</t>
  </si>
  <si>
    <t>FINANCIAMIENTO</t>
  </si>
  <si>
    <t>Inflación Anual</t>
  </si>
  <si>
    <t>Inflación Mensual</t>
  </si>
  <si>
    <t>Valor Actual percibido</t>
  </si>
  <si>
    <t>Sistema de Amortización Francés</t>
  </si>
  <si>
    <t>Valor Actual de los pagos</t>
  </si>
  <si>
    <t>Valor Final de los pagos</t>
  </si>
  <si>
    <t>CFT mensual</t>
  </si>
  <si>
    <t>CFT anual</t>
  </si>
  <si>
    <t>www.sinelefantesblancos.com.ar</t>
  </si>
  <si>
    <t>Sin ajustar por inflación</t>
  </si>
  <si>
    <t>Ajustando por inflación</t>
  </si>
  <si>
    <t>Cuota ajustada por inflación</t>
  </si>
  <si>
    <r>
      <t>Meses</t>
    </r>
    <r>
      <rPr>
        <b/>
        <sz val="9"/>
        <color theme="1"/>
        <rFont val="Arial"/>
        <family val="2"/>
      </rPr>
      <t xml:space="preserve"> (hasta 60)</t>
    </r>
  </si>
  <si>
    <t>Base</t>
  </si>
  <si>
    <t>30/360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</si>
</sst>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0.00000%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26"/>
      <color theme="10"/>
      <name val="Arial"/>
      <family val="2"/>
    </font>
    <font>
      <sz val="2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2" fillId="4" borderId="8" xfId="0" applyNumberFormat="1" applyFont="1" applyFill="1" applyBorder="1" applyAlignment="1">
      <alignment horizontal="center" vertical="center"/>
    </xf>
    <xf numFmtId="10" fontId="2" fillId="0" borderId="4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0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6" borderId="4" xfId="0" applyFont="1" applyFill="1" applyBorder="1" applyAlignment="1">
      <alignment vertical="center"/>
    </xf>
    <xf numFmtId="165" fontId="4" fillId="6" borderId="4" xfId="0" applyNumberFormat="1" applyFont="1" applyFill="1" applyBorder="1" applyAlignment="1">
      <alignment vertical="center"/>
    </xf>
    <xf numFmtId="0" fontId="1" fillId="8" borderId="7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vertical="center"/>
    </xf>
    <xf numFmtId="10" fontId="2" fillId="2" borderId="4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164" fontId="2" fillId="3" borderId="9" xfId="0" applyNumberFormat="1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7" fillId="7" borderId="1" xfId="1" applyNumberFormat="1" applyFont="1" applyFill="1" applyBorder="1" applyAlignment="1" applyProtection="1">
      <alignment horizontal="center" vertical="center"/>
    </xf>
    <xf numFmtId="0" fontId="8" fillId="7" borderId="2" xfId="0" applyFont="1" applyFill="1" applyBorder="1" applyAlignment="1" applyProtection="1"/>
    <xf numFmtId="0" fontId="8" fillId="7" borderId="3" xfId="0" applyFont="1" applyFill="1" applyBorder="1" applyAlignment="1" applyProtection="1"/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right" vertical="center"/>
    </xf>
    <xf numFmtId="10" fontId="1" fillId="2" borderId="4" xfId="0" applyNumberFormat="1" applyFont="1" applyFill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FFCC"/>
      <color rgb="FFFF71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inelefantesblancos.com.ar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90"/>
  <sheetViews>
    <sheetView showGridLines="0" tabSelected="1" zoomScale="130" zoomScaleNormal="130" workbookViewId="0">
      <selection activeCell="G9" sqref="G9:H9"/>
    </sheetView>
  </sheetViews>
  <sheetFormatPr baseColWidth="10" defaultRowHeight="12.75" x14ac:dyDescent="0.25"/>
  <cols>
    <col min="1" max="1" width="0.85546875" style="1" customWidth="1"/>
    <col min="2" max="2" width="5" style="1" bestFit="1" customWidth="1"/>
    <col min="3" max="3" width="21.5703125" style="1" bestFit="1" customWidth="1"/>
    <col min="4" max="4" width="12.85546875" style="1" customWidth="1"/>
    <col min="5" max="5" width="9.7109375" style="1" bestFit="1" customWidth="1"/>
    <col min="6" max="6" width="11.140625" style="1" bestFit="1" customWidth="1"/>
    <col min="7" max="7" width="10.85546875" style="1" bestFit="1" customWidth="1"/>
    <col min="8" max="8" width="15.140625" style="1" bestFit="1" customWidth="1"/>
    <col min="9" max="9" width="13.7109375" style="1" bestFit="1" customWidth="1"/>
    <col min="10" max="10" width="2.28515625" style="1" customWidth="1"/>
    <col min="11" max="11" width="11.7109375" style="1" bestFit="1" customWidth="1"/>
    <col min="12" max="12" width="20.85546875" style="1" customWidth="1"/>
    <col min="13" max="16384" width="11.42578125" style="1"/>
  </cols>
  <sheetData>
    <row r="1" spans="2:13" s="17" customFormat="1" ht="7.5" customHeight="1" thickBot="1" x14ac:dyDescent="0.3"/>
    <row r="2" spans="2:13" s="18" customFormat="1" ht="34.5" thickBot="1" x14ac:dyDescent="0.55000000000000004">
      <c r="B2" s="30" t="s">
        <v>24</v>
      </c>
      <c r="C2" s="31"/>
      <c r="D2" s="31"/>
      <c r="E2" s="31"/>
      <c r="F2" s="31"/>
      <c r="G2" s="31"/>
      <c r="H2" s="32"/>
    </row>
    <row r="3" spans="2:13" ht="13.5" thickBot="1" x14ac:dyDescent="0.3"/>
    <row r="4" spans="2:13" ht="20.25" customHeight="1" thickBot="1" x14ac:dyDescent="0.3">
      <c r="B4" s="37" t="s">
        <v>15</v>
      </c>
      <c r="C4" s="38"/>
      <c r="D4" s="38"/>
      <c r="E4" s="38"/>
      <c r="F4" s="38"/>
      <c r="G4" s="38"/>
      <c r="H4" s="38"/>
      <c r="I4" s="39"/>
    </row>
    <row r="5" spans="2:13" ht="15" x14ac:dyDescent="0.25">
      <c r="L5" s="28" t="s">
        <v>25</v>
      </c>
      <c r="M5" s="28"/>
    </row>
    <row r="6" spans="2:13" ht="17.25" customHeight="1" x14ac:dyDescent="0.25">
      <c r="C6" s="25" t="s">
        <v>28</v>
      </c>
      <c r="D6" s="41">
        <v>48</v>
      </c>
      <c r="G6" s="40" t="s">
        <v>16</v>
      </c>
      <c r="H6" s="40"/>
      <c r="I6" s="24">
        <v>0.25</v>
      </c>
      <c r="L6" s="16" t="s">
        <v>22</v>
      </c>
      <c r="M6" s="10">
        <f>IRR(I17:I77)</f>
        <v>9.6215739366429798E-3</v>
      </c>
    </row>
    <row r="7" spans="2:13" ht="17.25" customHeight="1" x14ac:dyDescent="0.25">
      <c r="C7" s="25" t="s">
        <v>2</v>
      </c>
      <c r="D7" s="42">
        <v>100000</v>
      </c>
      <c r="G7" s="36" t="s">
        <v>17</v>
      </c>
      <c r="H7" s="36"/>
      <c r="I7" s="10">
        <f>((1+I6)^(30/MID(D11,4,3)))-1</f>
        <v>1.8769265121506118E-2</v>
      </c>
      <c r="L7" s="19" t="s">
        <v>23</v>
      </c>
      <c r="M7" s="20">
        <f>((1+M6)^(MID(D11,4,3)/30))-1</f>
        <v>0.12176908180112234</v>
      </c>
    </row>
    <row r="8" spans="2:13" ht="17.25" customHeight="1" x14ac:dyDescent="0.25">
      <c r="C8" s="26" t="s">
        <v>3</v>
      </c>
      <c r="D8" s="43">
        <v>1.21E-2</v>
      </c>
      <c r="G8" s="36" t="s">
        <v>20</v>
      </c>
      <c r="H8" s="36"/>
      <c r="I8" s="11">
        <f>NPV(I7,I18:I77)</f>
        <v>81313.531331644699</v>
      </c>
    </row>
    <row r="9" spans="2:13" ht="17.25" customHeight="1" x14ac:dyDescent="0.25">
      <c r="C9" s="25" t="s">
        <v>4</v>
      </c>
      <c r="D9" s="43">
        <v>0.21</v>
      </c>
      <c r="G9" s="36" t="s">
        <v>21</v>
      </c>
      <c r="H9" s="36"/>
      <c r="I9" s="11">
        <f>I78</f>
        <v>123532.3261078099</v>
      </c>
      <c r="L9" s="29" t="s">
        <v>26</v>
      </c>
      <c r="M9" s="29"/>
    </row>
    <row r="10" spans="2:13" ht="17.25" customHeight="1" thickBot="1" x14ac:dyDescent="0.3">
      <c r="C10" s="25" t="s">
        <v>12</v>
      </c>
      <c r="D10" s="43">
        <v>0</v>
      </c>
      <c r="G10" s="36" t="s">
        <v>18</v>
      </c>
      <c r="H10" s="36"/>
      <c r="I10" s="11">
        <f>D7*(1-D8)</f>
        <v>98790</v>
      </c>
      <c r="L10" s="16" t="s">
        <v>22</v>
      </c>
      <c r="M10" s="10">
        <f>IRR(K17:K77)</f>
        <v>-8.9791589695945584E-3</v>
      </c>
    </row>
    <row r="11" spans="2:13" ht="15.75" thickBot="1" x14ac:dyDescent="0.3">
      <c r="C11" s="25" t="s">
        <v>29</v>
      </c>
      <c r="D11" s="41" t="s">
        <v>30</v>
      </c>
      <c r="G11" s="33" t="s">
        <v>19</v>
      </c>
      <c r="H11" s="34"/>
      <c r="I11" s="35"/>
      <c r="L11" s="19" t="s">
        <v>23</v>
      </c>
      <c r="M11" s="20">
        <f>((1+M10)^(MID(D11,4,3)/30))-1</f>
        <v>-0.10258473455910155</v>
      </c>
    </row>
    <row r="13" spans="2:13" ht="17.25" customHeight="1" x14ac:dyDescent="0.25">
      <c r="C13" s="2" t="s">
        <v>5</v>
      </c>
      <c r="D13" s="2" t="s">
        <v>6</v>
      </c>
      <c r="E13" s="2" t="s">
        <v>7</v>
      </c>
    </row>
    <row r="14" spans="2:13" ht="17.25" customHeight="1" x14ac:dyDescent="0.25">
      <c r="C14" s="3">
        <v>0.09</v>
      </c>
      <c r="D14" s="3">
        <f>C14/MID(D11,4,3)*30</f>
        <v>7.4999999999999997E-3</v>
      </c>
      <c r="E14" s="3">
        <f>((1+D14)^(MID(D11,4,3)/30))-1</f>
        <v>9.3806897670984268E-2</v>
      </c>
    </row>
    <row r="15" spans="2:13" ht="11.25" customHeight="1" thickBot="1" x14ac:dyDescent="0.3"/>
    <row r="16" spans="2:13" s="4" customFormat="1" ht="43.5" customHeight="1" thickBot="1" x14ac:dyDescent="0.3">
      <c r="B16" s="14" t="s">
        <v>14</v>
      </c>
      <c r="C16" s="15" t="s">
        <v>1</v>
      </c>
      <c r="D16" s="15" t="s">
        <v>9</v>
      </c>
      <c r="E16" s="15" t="s">
        <v>8</v>
      </c>
      <c r="F16" s="15" t="s">
        <v>10</v>
      </c>
      <c r="G16" s="15" t="s">
        <v>11</v>
      </c>
      <c r="H16" s="15" t="s">
        <v>12</v>
      </c>
      <c r="I16" s="21" t="s">
        <v>13</v>
      </c>
      <c r="K16" s="22" t="s">
        <v>27</v>
      </c>
    </row>
    <row r="17" spans="2:11" ht="17.25" customHeight="1" x14ac:dyDescent="0.25">
      <c r="B17" s="1">
        <v>0</v>
      </c>
      <c r="C17" s="5">
        <f>D7</f>
        <v>100000</v>
      </c>
      <c r="D17" s="5"/>
      <c r="E17" s="5"/>
      <c r="F17" s="5"/>
      <c r="G17" s="5"/>
      <c r="H17" s="5"/>
      <c r="I17" s="9">
        <f>C17*(D8-1)</f>
        <v>-98790</v>
      </c>
      <c r="K17" s="11">
        <f>I17</f>
        <v>-98790</v>
      </c>
    </row>
    <row r="18" spans="2:11" ht="17.25" customHeight="1" x14ac:dyDescent="0.25">
      <c r="B18" s="1">
        <v>1</v>
      </c>
      <c r="C18" s="5">
        <f t="shared" ref="C18:C49" si="0">IF($D$6&gt;=B18,C17-D18,"")</f>
        <v>98261.495762606573</v>
      </c>
      <c r="D18" s="5">
        <f t="shared" ref="D18:D49" si="1">IF($D$6&gt;=B18,F18-E18,"")</f>
        <v>1738.5042373934211</v>
      </c>
      <c r="E18" s="5">
        <f>IF($D$6&gt;=B18,C17*$D$14,"")</f>
        <v>750</v>
      </c>
      <c r="F18" s="5">
        <f>IF($D$6&gt;=B18,PMT($D$14,$D$6,-$D$7),"")</f>
        <v>2488.5042373934211</v>
      </c>
      <c r="G18" s="5">
        <f t="shared" ref="G18:G77" si="2">IF($D$6&gt;=B18,E18*$D$9,"")</f>
        <v>157.5</v>
      </c>
      <c r="H18" s="5">
        <f>IF($D$6&gt;=B18,C17*$D$10,"")</f>
        <v>0</v>
      </c>
      <c r="I18" s="9">
        <f>IF($D$6&gt;=B18,SUM(F18:H18),"")</f>
        <v>2646.0042373934211</v>
      </c>
      <c r="K18" s="23">
        <f>IF($D$6&gt;=B18,I18/((1+$I$7)^B18),"")</f>
        <v>2597.2556573718766</v>
      </c>
    </row>
    <row r="19" spans="2:11" ht="17.25" customHeight="1" x14ac:dyDescent="0.25">
      <c r="B19" s="1">
        <f t="shared" ref="B19:B50" si="3">IF($D$6&gt;B18,B18+1,"")</f>
        <v>2</v>
      </c>
      <c r="C19" s="5">
        <f t="shared" si="0"/>
        <v>96509.952743432703</v>
      </c>
      <c r="D19" s="5">
        <f t="shared" si="1"/>
        <v>1751.5430191738719</v>
      </c>
      <c r="E19" s="5">
        <f>IF($D$6&gt;=B19,C18*$D$14,"")</f>
        <v>736.96121821954932</v>
      </c>
      <c r="F19" s="5">
        <f>IF($D$6&gt;=B19,PMT($D$14,$D$6,-$D$7),"")</f>
        <v>2488.5042373934211</v>
      </c>
      <c r="G19" s="5">
        <f t="shared" si="2"/>
        <v>154.76185582610535</v>
      </c>
      <c r="H19" s="5">
        <f>IF($D$6&gt;=B19,C18*$D$10,"")</f>
        <v>0</v>
      </c>
      <c r="I19" s="9">
        <f>IF($D$6&gt;=B19,SUM(F19:H19),"")</f>
        <v>2643.2660932195263</v>
      </c>
      <c r="K19" s="23">
        <f t="shared" ref="K19:K77" si="4">IF($D$6&gt;=B19,I19/((1+$I$7)^B19),"")</f>
        <v>2546.7670140264026</v>
      </c>
    </row>
    <row r="20" spans="2:11" ht="17.25" customHeight="1" x14ac:dyDescent="0.25">
      <c r="B20" s="1">
        <f t="shared" si="3"/>
        <v>3</v>
      </c>
      <c r="C20" s="5">
        <f t="shared" si="0"/>
        <v>94745.273151615023</v>
      </c>
      <c r="D20" s="5">
        <f t="shared" si="1"/>
        <v>1764.6795918176758</v>
      </c>
      <c r="E20" s="5">
        <f>IF($D$6&gt;=B20,C19*$D$14,"")</f>
        <v>723.82464557574519</v>
      </c>
      <c r="F20" s="5">
        <f>IF($D$6&gt;=B20,PMT($D$14,$D$6,-$D$7),"")</f>
        <v>2488.5042373934211</v>
      </c>
      <c r="G20" s="5">
        <f t="shared" si="2"/>
        <v>152.00317557090648</v>
      </c>
      <c r="H20" s="5">
        <f>IF($D$6&gt;=B20,C19*$D$10,"")</f>
        <v>0</v>
      </c>
      <c r="I20" s="9">
        <f>IF($D$6&gt;=B20,SUM(F20:H20),"")</f>
        <v>2640.5074129643276</v>
      </c>
      <c r="K20" s="23">
        <f t="shared" si="4"/>
        <v>2497.2377293216955</v>
      </c>
    </row>
    <row r="21" spans="2:11" ht="17.25" customHeight="1" x14ac:dyDescent="0.25">
      <c r="B21" s="1">
        <f t="shared" si="3"/>
        <v>4</v>
      </c>
      <c r="C21" s="5">
        <f t="shared" si="0"/>
        <v>92967.358462858712</v>
      </c>
      <c r="D21" s="5">
        <f t="shared" si="1"/>
        <v>1777.9146887563084</v>
      </c>
      <c r="E21" s="5">
        <f>IF($D$6&gt;=B21,C20*$D$14,"")</f>
        <v>710.58954863711267</v>
      </c>
      <c r="F21" s="5">
        <f>IF($D$6&gt;=B21,PMT($D$14,$D$6,-$D$7),"")</f>
        <v>2488.5042373934211</v>
      </c>
      <c r="G21" s="5">
        <f t="shared" si="2"/>
        <v>149.22380521379367</v>
      </c>
      <c r="H21" s="5">
        <f>IF($D$6&gt;=B21,C20*$D$10,"")</f>
        <v>0</v>
      </c>
      <c r="I21" s="9">
        <f t="shared" ref="I21:I49" si="5">IF($D$6&gt;=B21,SUM(F21:H21),"")</f>
        <v>2637.7280426072148</v>
      </c>
      <c r="K21" s="23">
        <f t="shared" si="4"/>
        <v>2448.6498057345871</v>
      </c>
    </row>
    <row r="22" spans="2:11" ht="17.25" customHeight="1" x14ac:dyDescent="0.25">
      <c r="B22" s="1">
        <f t="shared" si="3"/>
        <v>5</v>
      </c>
      <c r="C22" s="5">
        <f t="shared" si="0"/>
        <v>91176.109413936734</v>
      </c>
      <c r="D22" s="5">
        <f t="shared" si="1"/>
        <v>1791.2490489219808</v>
      </c>
      <c r="E22" s="5">
        <f>IF($D$6&gt;=B22,C21*$D$14,"")</f>
        <v>697.25518847144031</v>
      </c>
      <c r="F22" s="5">
        <f>IF($D$6&gt;=B22,PMT($D$14,$D$6,-$D$7),"")</f>
        <v>2488.5042373934211</v>
      </c>
      <c r="G22" s="5">
        <f t="shared" si="2"/>
        <v>146.42358957900245</v>
      </c>
      <c r="H22" s="5">
        <f>IF($D$6&gt;=B22,C21*$D$10,"")</f>
        <v>0</v>
      </c>
      <c r="I22" s="9">
        <f t="shared" si="5"/>
        <v>2634.9278269724236</v>
      </c>
      <c r="K22" s="23">
        <f t="shared" si="4"/>
        <v>2400.9855808895272</v>
      </c>
    </row>
    <row r="23" spans="2:11" ht="17.25" customHeight="1" x14ac:dyDescent="0.25">
      <c r="B23" s="1">
        <f t="shared" si="3"/>
        <v>6</v>
      </c>
      <c r="C23" s="5">
        <f t="shared" si="0"/>
        <v>89371.425997147831</v>
      </c>
      <c r="D23" s="5">
        <f t="shared" si="1"/>
        <v>1804.6834167888956</v>
      </c>
      <c r="E23" s="5">
        <f>IF($D$6&gt;=B23,C22*$D$14,"")</f>
        <v>683.82082060452547</v>
      </c>
      <c r="F23" s="5">
        <f>IF($D$6&gt;=B23,PMT($D$14,$D$6,-$D$7),"")</f>
        <v>2488.5042373934211</v>
      </c>
      <c r="G23" s="5">
        <f t="shared" si="2"/>
        <v>143.60237232695033</v>
      </c>
      <c r="H23" s="5">
        <f>IF($D$6&gt;=B23,C22*$D$10,"")</f>
        <v>0</v>
      </c>
      <c r="I23" s="9">
        <f t="shared" si="5"/>
        <v>2632.1066097203716</v>
      </c>
      <c r="K23" s="23">
        <f t="shared" si="4"/>
        <v>2354.2277213445022</v>
      </c>
    </row>
    <row r="24" spans="2:11" ht="17.25" customHeight="1" x14ac:dyDescent="0.25">
      <c r="B24" s="1">
        <f t="shared" si="3"/>
        <v>7</v>
      </c>
      <c r="C24" s="5">
        <f t="shared" si="0"/>
        <v>87553.207454733012</v>
      </c>
      <c r="D24" s="5">
        <f t="shared" si="1"/>
        <v>1818.2185424148124</v>
      </c>
      <c r="E24" s="5">
        <f>IF($D$6&gt;=B24,C23*$D$14,"")</f>
        <v>670.28569497860872</v>
      </c>
      <c r="F24" s="5">
        <f>IF($D$6&gt;=B24,PMT($D$14,$D$6,-$D$7),"")</f>
        <v>2488.5042373934211</v>
      </c>
      <c r="G24" s="5">
        <f t="shared" si="2"/>
        <v>140.75999594550782</v>
      </c>
      <c r="H24" s="5">
        <f>IF($D$6&gt;=B24,C23*$D$10,"")</f>
        <v>0</v>
      </c>
      <c r="I24" s="9">
        <f t="shared" si="5"/>
        <v>2629.264233338929</v>
      </c>
      <c r="K24" s="23">
        <f t="shared" si="4"/>
        <v>2308.3592164918755</v>
      </c>
    </row>
    <row r="25" spans="2:11" ht="17.25" customHeight="1" x14ac:dyDescent="0.25">
      <c r="B25" s="1">
        <f t="shared" si="3"/>
        <v>8</v>
      </c>
      <c r="C25" s="5">
        <f t="shared" si="0"/>
        <v>85721.352273250086</v>
      </c>
      <c r="D25" s="5">
        <f t="shared" si="1"/>
        <v>1831.8551814829234</v>
      </c>
      <c r="E25" s="5">
        <f>IF($D$6&gt;=B25,C24*$D$14,"")</f>
        <v>656.64905591049762</v>
      </c>
      <c r="F25" s="5">
        <f>IF($D$6&gt;=B25,PMT($D$14,$D$6,-$D$7),"")</f>
        <v>2488.5042373934211</v>
      </c>
      <c r="G25" s="5">
        <f t="shared" si="2"/>
        <v>137.8963017412045</v>
      </c>
      <c r="H25" s="5">
        <f>IF($D$6&gt;=B25,C24*$D$10,"")</f>
        <v>0</v>
      </c>
      <c r="I25" s="9">
        <f t="shared" si="5"/>
        <v>2626.4005391346254</v>
      </c>
      <c r="K25" s="23">
        <f t="shared" si="4"/>
        <v>2263.3633725720297</v>
      </c>
    </row>
    <row r="26" spans="2:11" ht="17.25" customHeight="1" x14ac:dyDescent="0.25">
      <c r="B26" s="1">
        <f t="shared" si="3"/>
        <v>9</v>
      </c>
      <c r="C26" s="5">
        <f t="shared" si="0"/>
        <v>83875.758177906042</v>
      </c>
      <c r="D26" s="5">
        <f t="shared" si="1"/>
        <v>1845.5940953440454</v>
      </c>
      <c r="E26" s="5">
        <f>IF($D$6&gt;=B26,C25*$D$14,"")</f>
        <v>642.91014204937562</v>
      </c>
      <c r="F26" s="5">
        <f>IF($D$6&gt;=B26,PMT($D$14,$D$6,-$D$7),"")</f>
        <v>2488.5042373934211</v>
      </c>
      <c r="G26" s="5">
        <f t="shared" si="2"/>
        <v>135.01112983036887</v>
      </c>
      <c r="H26" s="5">
        <f>IF($D$6&gt;=B26,C25*$D$10,"")</f>
        <v>0</v>
      </c>
      <c r="I26" s="9">
        <f t="shared" si="5"/>
        <v>2623.5153672237902</v>
      </c>
      <c r="K26" s="23">
        <f t="shared" si="4"/>
        <v>2219.2238067977214</v>
      </c>
    </row>
    <row r="27" spans="2:11" ht="17.25" customHeight="1" x14ac:dyDescent="0.25">
      <c r="B27" s="1">
        <f t="shared" si="3"/>
        <v>10</v>
      </c>
      <c r="C27" s="5">
        <f t="shared" si="0"/>
        <v>82016.322126846921</v>
      </c>
      <c r="D27" s="5">
        <f t="shared" si="1"/>
        <v>1859.4360510591259</v>
      </c>
      <c r="E27" s="5">
        <f>IF($D$6&gt;=B27,C26*$D$14,"")</f>
        <v>629.06818633429532</v>
      </c>
      <c r="F27" s="5">
        <f>IF($D$6&gt;=B27,PMT($D$14,$D$6,-$D$7),"")</f>
        <v>2488.5042373934211</v>
      </c>
      <c r="G27" s="5">
        <f t="shared" si="2"/>
        <v>132.10431913020201</v>
      </c>
      <c r="H27" s="5">
        <f>IF($D$6&gt;=B27,C26*$D$10,"")</f>
        <v>0</v>
      </c>
      <c r="I27" s="9">
        <f t="shared" si="5"/>
        <v>2620.6085565236231</v>
      </c>
      <c r="K27" s="23">
        <f t="shared" si="4"/>
        <v>2175.9244415871135</v>
      </c>
    </row>
    <row r="28" spans="2:11" ht="17.25" customHeight="1" x14ac:dyDescent="0.25">
      <c r="B28" s="1">
        <f t="shared" si="3"/>
        <v>11</v>
      </c>
      <c r="C28" s="5">
        <f t="shared" si="0"/>
        <v>80142.940305404845</v>
      </c>
      <c r="D28" s="5">
        <f t="shared" si="1"/>
        <v>1873.3818214420694</v>
      </c>
      <c r="E28" s="5">
        <f>IF($D$6&gt;=B28,C27*$D$14,"")</f>
        <v>615.12241595135185</v>
      </c>
      <c r="F28" s="5">
        <f>IF($D$6&gt;=B28,PMT($D$14,$D$6,-$D$7),"")</f>
        <v>2488.5042373934211</v>
      </c>
      <c r="G28" s="5">
        <f t="shared" si="2"/>
        <v>129.17570734978389</v>
      </c>
      <c r="H28" s="5">
        <f>IF($D$6&gt;=B28,C27*$D$10,"")</f>
        <v>0</v>
      </c>
      <c r="I28" s="9">
        <f t="shared" si="5"/>
        <v>2617.6799447432049</v>
      </c>
      <c r="K28" s="23">
        <f t="shared" si="4"/>
        <v>2133.4494989034688</v>
      </c>
    </row>
    <row r="29" spans="2:11" ht="17.25" customHeight="1" x14ac:dyDescent="0.25">
      <c r="B29" s="1">
        <f t="shared" si="3"/>
        <v>12</v>
      </c>
      <c r="C29" s="5">
        <f t="shared" si="0"/>
        <v>78255.508120301965</v>
      </c>
      <c r="D29" s="5">
        <f t="shared" si="1"/>
        <v>1887.4321851028849</v>
      </c>
      <c r="E29" s="5">
        <f>IF($D$6&gt;=B29,C28*$D$14,"")</f>
        <v>601.07205229053636</v>
      </c>
      <c r="F29" s="5">
        <f>IF($D$6&gt;=B29,PMT($D$14,$D$6,-$D$7),"")</f>
        <v>2488.5042373934211</v>
      </c>
      <c r="G29" s="5">
        <f t="shared" si="2"/>
        <v>126.22513098101263</v>
      </c>
      <c r="H29" s="5">
        <f>IF($D$6&gt;=B29,C28*$D$10,"")</f>
        <v>0</v>
      </c>
      <c r="I29" s="9">
        <f t="shared" si="5"/>
        <v>2614.7293683744338</v>
      </c>
      <c r="K29" s="23">
        <f t="shared" si="4"/>
        <v>2091.7834946995445</v>
      </c>
    </row>
    <row r="30" spans="2:11" ht="17.25" customHeight="1" x14ac:dyDescent="0.25">
      <c r="B30" s="1">
        <f t="shared" si="3"/>
        <v>13</v>
      </c>
      <c r="C30" s="5">
        <f t="shared" si="0"/>
        <v>76353.920193810802</v>
      </c>
      <c r="D30" s="5">
        <f t="shared" si="1"/>
        <v>1901.5879264911564</v>
      </c>
      <c r="E30" s="5">
        <f>IF($D$6&gt;=B30,C29*$D$14,"")</f>
        <v>586.91631090226474</v>
      </c>
      <c r="F30" s="5">
        <f>IF($D$6&gt;=B30,PMT($D$14,$D$6,-$D$7),"")</f>
        <v>2488.5042373934211</v>
      </c>
      <c r="G30" s="5">
        <f t="shared" si="2"/>
        <v>123.2524252894756</v>
      </c>
      <c r="H30" s="5">
        <f>IF($D$6&gt;=B30,C29*$D$10,"")</f>
        <v>0</v>
      </c>
      <c r="I30" s="9">
        <f t="shared" si="5"/>
        <v>2611.7566626828966</v>
      </c>
      <c r="K30" s="23">
        <f t="shared" si="4"/>
        <v>2050.9112334647398</v>
      </c>
    </row>
    <row r="31" spans="2:11" ht="17.25" customHeight="1" x14ac:dyDescent="0.25">
      <c r="B31" s="1">
        <f t="shared" si="3"/>
        <v>14</v>
      </c>
      <c r="C31" s="5">
        <f t="shared" si="0"/>
        <v>74438.070357870965</v>
      </c>
      <c r="D31" s="5">
        <f t="shared" si="1"/>
        <v>1915.84983593984</v>
      </c>
      <c r="E31" s="5">
        <f>IF($D$6&gt;=B31,C30*$D$14,"")</f>
        <v>572.65440145358104</v>
      </c>
      <c r="F31" s="5">
        <f>IF($D$6&gt;=B31,PMT($D$14,$D$6,-$D$7),"")</f>
        <v>2488.5042373934211</v>
      </c>
      <c r="G31" s="5">
        <f t="shared" si="2"/>
        <v>120.25742430525202</v>
      </c>
      <c r="H31" s="5">
        <f>IF($D$6&gt;=B31,C30*$D$10,"")</f>
        <v>0</v>
      </c>
      <c r="I31" s="9">
        <f t="shared" si="5"/>
        <v>2608.7616616986734</v>
      </c>
      <c r="K31" s="23">
        <f t="shared" si="4"/>
        <v>2010.8178028731197</v>
      </c>
    </row>
    <row r="32" spans="2:11" ht="17.25" customHeight="1" x14ac:dyDescent="0.25">
      <c r="B32" s="1">
        <f t="shared" si="3"/>
        <v>15</v>
      </c>
      <c r="C32" s="5">
        <f t="shared" si="0"/>
        <v>72507.851648161581</v>
      </c>
      <c r="D32" s="5">
        <f t="shared" si="1"/>
        <v>1930.2187097093888</v>
      </c>
      <c r="E32" s="5">
        <f>IF($D$6&gt;=B32,C31*$D$14,"")</f>
        <v>558.28552768403222</v>
      </c>
      <c r="F32" s="5">
        <f>IF($D$6&gt;=B32,PMT($D$14,$D$6,-$D$7),"")</f>
        <v>2488.5042373934211</v>
      </c>
      <c r="G32" s="5">
        <f t="shared" si="2"/>
        <v>117.23996081364676</v>
      </c>
      <c r="H32" s="5">
        <f>IF($D$6&gt;=B32,C31*$D$10,"")</f>
        <v>0</v>
      </c>
      <c r="I32" s="9">
        <f t="shared" si="5"/>
        <v>2605.7441982070677</v>
      </c>
      <c r="K32" s="23">
        <f t="shared" si="4"/>
        <v>1971.4885685304307</v>
      </c>
    </row>
    <row r="33" spans="2:11" ht="17.25" customHeight="1" x14ac:dyDescent="0.25">
      <c r="B33" s="1">
        <f t="shared" si="3"/>
        <v>16</v>
      </c>
      <c r="C33" s="5">
        <f t="shared" si="0"/>
        <v>70563.156298129368</v>
      </c>
      <c r="D33" s="5">
        <f t="shared" si="1"/>
        <v>1944.6953500322093</v>
      </c>
      <c r="E33" s="5">
        <f>IF($D$6&gt;=B33,C32*$D$14,"")</f>
        <v>543.80888736121187</v>
      </c>
      <c r="F33" s="5">
        <f>IF($D$6&gt;=B33,PMT($D$14,$D$6,-$D$7),"")</f>
        <v>2488.5042373934211</v>
      </c>
      <c r="G33" s="5">
        <f t="shared" si="2"/>
        <v>114.19986634585449</v>
      </c>
      <c r="H33" s="5">
        <f>IF($D$6&gt;=B33,C32*$D$10,"")</f>
        <v>0</v>
      </c>
      <c r="I33" s="9">
        <f t="shared" si="5"/>
        <v>2602.7041037392755</v>
      </c>
      <c r="K33" s="23">
        <f t="shared" si="4"/>
        <v>1932.9091688182971</v>
      </c>
    </row>
    <row r="34" spans="2:11" ht="17.25" customHeight="1" x14ac:dyDescent="0.25">
      <c r="B34" s="1">
        <f t="shared" si="3"/>
        <v>17</v>
      </c>
      <c r="C34" s="5">
        <f t="shared" si="0"/>
        <v>68603.875732971923</v>
      </c>
      <c r="D34" s="5">
        <f t="shared" si="1"/>
        <v>1959.2805651574508</v>
      </c>
      <c r="E34" s="5">
        <f>IF($D$6&gt;=B34,C33*$D$14,"")</f>
        <v>529.2236722359703</v>
      </c>
      <c r="F34" s="5">
        <f>IF($D$6&gt;=B34,PMT($D$14,$D$6,-$D$7),"")</f>
        <v>2488.5042373934211</v>
      </c>
      <c r="G34" s="5">
        <f t="shared" si="2"/>
        <v>111.13697116955376</v>
      </c>
      <c r="H34" s="5">
        <f>IF($D$6&gt;=B34,C33*$D$10,"")</f>
        <v>0</v>
      </c>
      <c r="I34" s="9">
        <f t="shared" si="5"/>
        <v>2599.641208562975</v>
      </c>
      <c r="K34" s="23">
        <f t="shared" si="4"/>
        <v>1895.0655098337893</v>
      </c>
    </row>
    <row r="35" spans="2:11" ht="17.25" customHeight="1" x14ac:dyDescent="0.25">
      <c r="B35" s="1">
        <f t="shared" si="3"/>
        <v>18</v>
      </c>
      <c r="C35" s="5">
        <f t="shared" si="0"/>
        <v>66629.900563575793</v>
      </c>
      <c r="D35" s="5">
        <f t="shared" si="1"/>
        <v>1973.9751693961316</v>
      </c>
      <c r="E35" s="5">
        <f>IF($D$6&gt;=B35,C34*$D$14,"")</f>
        <v>514.52906799728942</v>
      </c>
      <c r="F35" s="5">
        <f>IF($D$6&gt;=B35,PMT($D$14,$D$6,-$D$7),"")</f>
        <v>2488.5042373934211</v>
      </c>
      <c r="G35" s="5">
        <f t="shared" si="2"/>
        <v>108.05110427943077</v>
      </c>
      <c r="H35" s="5">
        <f>IF($D$6&gt;=B35,C34*$D$10,"")</f>
        <v>0</v>
      </c>
      <c r="I35" s="9">
        <f t="shared" si="5"/>
        <v>2596.5553416728517</v>
      </c>
      <c r="K35" s="23">
        <f t="shared" si="4"/>
        <v>1857.9437604226168</v>
      </c>
    </row>
    <row r="36" spans="2:11" ht="17.25" customHeight="1" x14ac:dyDescent="0.25">
      <c r="B36" s="1">
        <f t="shared" si="3"/>
        <v>19</v>
      </c>
      <c r="C36" s="5">
        <f t="shared" si="0"/>
        <v>64641.120580409188</v>
      </c>
      <c r="D36" s="5">
        <f t="shared" si="1"/>
        <v>1988.7799831666027</v>
      </c>
      <c r="E36" s="5">
        <f>IF($D$6&gt;=B36,C35*$D$14,"")</f>
        <v>499.7242542268184</v>
      </c>
      <c r="F36" s="5">
        <f>IF($D$6&gt;=B36,PMT($D$14,$D$6,-$D$7),"")</f>
        <v>2488.5042373934211</v>
      </c>
      <c r="G36" s="5">
        <f t="shared" si="2"/>
        <v>104.94209338763186</v>
      </c>
      <c r="H36" s="5">
        <f>IF($D$6&gt;=B36,C35*$D$10,"")</f>
        <v>0</v>
      </c>
      <c r="I36" s="9">
        <f t="shared" si="5"/>
        <v>2593.4463307810529</v>
      </c>
      <c r="K36" s="23">
        <f t="shared" si="4"/>
        <v>1821.5303473042031</v>
      </c>
    </row>
    <row r="37" spans="2:11" ht="17.25" customHeight="1" x14ac:dyDescent="0.25">
      <c r="B37" s="1">
        <f t="shared" si="3"/>
        <v>20</v>
      </c>
      <c r="C37" s="5">
        <f t="shared" si="0"/>
        <v>62637.424747368837</v>
      </c>
      <c r="D37" s="5">
        <f t="shared" si="1"/>
        <v>2003.6958330403522</v>
      </c>
      <c r="E37" s="5">
        <f>IF($D$6&gt;=B37,C36*$D$14,"")</f>
        <v>484.80840435306891</v>
      </c>
      <c r="F37" s="5">
        <f>IF($D$6&gt;=B37,PMT($D$14,$D$6,-$D$7),"")</f>
        <v>2488.5042373934211</v>
      </c>
      <c r="G37" s="5">
        <f t="shared" si="2"/>
        <v>101.80976491414447</v>
      </c>
      <c r="H37" s="5">
        <f>IF($D$6&gt;=B37,C36*$D$10,"")</f>
        <v>0</v>
      </c>
      <c r="I37" s="9">
        <f t="shared" si="5"/>
        <v>2590.3140023075657</v>
      </c>
      <c r="K37" s="23">
        <f t="shared" si="4"/>
        <v>1785.8119502869556</v>
      </c>
    </row>
    <row r="38" spans="2:11" ht="17.25" customHeight="1" x14ac:dyDescent="0.25">
      <c r="B38" s="1">
        <f t="shared" si="3"/>
        <v>21</v>
      </c>
      <c r="C38" s="5">
        <f t="shared" si="0"/>
        <v>60618.701195580681</v>
      </c>
      <c r="D38" s="5">
        <f t="shared" si="1"/>
        <v>2018.723551788155</v>
      </c>
      <c r="E38" s="5">
        <f>IF($D$6&gt;=B38,C37*$D$14,"")</f>
        <v>469.78068560526629</v>
      </c>
      <c r="F38" s="5">
        <f>IF($D$6&gt;=B38,PMT($D$14,$D$6,-$D$7),"")</f>
        <v>2488.5042373934211</v>
      </c>
      <c r="G38" s="5">
        <f t="shared" si="2"/>
        <v>98.653943977105911</v>
      </c>
      <c r="H38" s="5">
        <f>IF($D$6&gt;=B38,C37*$D$10,"")</f>
        <v>0</v>
      </c>
      <c r="I38" s="9">
        <f t="shared" si="5"/>
        <v>2587.158181370527</v>
      </c>
      <c r="K38" s="23">
        <f t="shared" si="4"/>
        <v>1750.7754975720577</v>
      </c>
    </row>
    <row r="39" spans="2:11" ht="17.25" customHeight="1" x14ac:dyDescent="0.25">
      <c r="B39" s="1">
        <f t="shared" si="3"/>
        <v>22</v>
      </c>
      <c r="C39" s="5">
        <f t="shared" si="0"/>
        <v>58584.837217154112</v>
      </c>
      <c r="D39" s="5">
        <f t="shared" si="1"/>
        <v>2033.8639784265661</v>
      </c>
      <c r="E39" s="5">
        <f>IF($D$6&gt;=B39,C38*$D$14,"")</f>
        <v>454.64025896685507</v>
      </c>
      <c r="F39" s="5">
        <f>IF($D$6&gt;=B39,PMT($D$14,$D$6,-$D$7),"")</f>
        <v>2488.5042373934211</v>
      </c>
      <c r="G39" s="5">
        <f t="shared" si="2"/>
        <v>95.474454383039557</v>
      </c>
      <c r="H39" s="5">
        <f>IF($D$6&gt;=B39,C38*$D$10,"")</f>
        <v>0</v>
      </c>
      <c r="I39" s="9">
        <f t="shared" si="5"/>
        <v>2583.9786917764609</v>
      </c>
      <c r="K39" s="23">
        <f t="shared" si="4"/>
        <v>1716.408161144155</v>
      </c>
    </row>
    <row r="40" spans="2:11" ht="17.25" customHeight="1" x14ac:dyDescent="0.25">
      <c r="B40" s="1">
        <f t="shared" si="3"/>
        <v>23</v>
      </c>
      <c r="C40" s="5">
        <f t="shared" si="0"/>
        <v>56535.719258889345</v>
      </c>
      <c r="D40" s="5">
        <f t="shared" si="1"/>
        <v>2049.1179582647655</v>
      </c>
      <c r="E40" s="5">
        <f>IF($D$6&gt;=B40,C39*$D$14,"")</f>
        <v>439.38627912865581</v>
      </c>
      <c r="F40" s="5">
        <f>IF($D$6&gt;=B40,PMT($D$14,$D$6,-$D$7),"")</f>
        <v>2488.5042373934211</v>
      </c>
      <c r="G40" s="5">
        <f t="shared" si="2"/>
        <v>92.27111861701772</v>
      </c>
      <c r="H40" s="5">
        <f>IF($D$6&gt;=B40,C39*$D$10,"")</f>
        <v>0</v>
      </c>
      <c r="I40" s="9">
        <f t="shared" si="5"/>
        <v>2580.7753560104388</v>
      </c>
      <c r="K40" s="23">
        <f t="shared" si="4"/>
        <v>1682.6973522473222</v>
      </c>
    </row>
    <row r="41" spans="2:11" ht="17.25" customHeight="1" x14ac:dyDescent="0.25">
      <c r="B41" s="1">
        <f t="shared" si="3"/>
        <v>24</v>
      </c>
      <c r="C41" s="5">
        <f t="shared" si="0"/>
        <v>54471.232915937595</v>
      </c>
      <c r="D41" s="5">
        <f t="shared" si="1"/>
        <v>2064.4863429517509</v>
      </c>
      <c r="E41" s="5">
        <f>IF($D$6&gt;=B41,C40*$D$14,"")</f>
        <v>424.01789444167008</v>
      </c>
      <c r="F41" s="5">
        <f>IF($D$6&gt;=B41,PMT($D$14,$D$6,-$D$7),"")</f>
        <v>2488.5042373934211</v>
      </c>
      <c r="G41" s="5">
        <f t="shared" si="2"/>
        <v>89.043757832750714</v>
      </c>
      <c r="H41" s="5">
        <f>IF($D$6&gt;=B41,C40*$D$10,"")</f>
        <v>0</v>
      </c>
      <c r="I41" s="9">
        <f t="shared" si="5"/>
        <v>2577.5479952261717</v>
      </c>
      <c r="K41" s="23">
        <f t="shared" si="4"/>
        <v>1649.6307169447457</v>
      </c>
    </row>
    <row r="42" spans="2:11" ht="17.25" customHeight="1" x14ac:dyDescent="0.25">
      <c r="B42" s="1">
        <f t="shared" si="3"/>
        <v>25</v>
      </c>
      <c r="C42" s="5">
        <f t="shared" si="0"/>
        <v>52391.262925413706</v>
      </c>
      <c r="D42" s="5">
        <f t="shared" si="1"/>
        <v>2079.969990523889</v>
      </c>
      <c r="E42" s="5">
        <f>IF($D$6&gt;=B42,C41*$D$14,"")</f>
        <v>408.53424686953196</v>
      </c>
      <c r="F42" s="5">
        <f>IF($D$6&gt;=B42,PMT($D$14,$D$6,-$D$7),"")</f>
        <v>2488.5042373934211</v>
      </c>
      <c r="G42" s="5">
        <f t="shared" si="2"/>
        <v>85.79219184260171</v>
      </c>
      <c r="H42" s="5">
        <f>IF($D$6&gt;=B42,C41*$D$10,"")</f>
        <v>0</v>
      </c>
      <c r="I42" s="9">
        <f t="shared" si="5"/>
        <v>2574.296429236023</v>
      </c>
      <c r="K42" s="23">
        <f t="shared" si="4"/>
        <v>1617.1961317605624</v>
      </c>
    </row>
    <row r="43" spans="2:11" ht="17.25" customHeight="1" x14ac:dyDescent="0.25">
      <c r="B43" s="1">
        <f t="shared" si="3"/>
        <v>26</v>
      </c>
      <c r="C43" s="5">
        <f t="shared" si="0"/>
        <v>50295.693159960887</v>
      </c>
      <c r="D43" s="5">
        <f t="shared" si="1"/>
        <v>2095.5697654528185</v>
      </c>
      <c r="E43" s="5">
        <f>IF($D$6&gt;=B43,C42*$D$14,"")</f>
        <v>392.9344719406028</v>
      </c>
      <c r="F43" s="5">
        <f>IF($D$6&gt;=B43,PMT($D$14,$D$6,-$D$7),"")</f>
        <v>2488.5042373934211</v>
      </c>
      <c r="G43" s="5">
        <f t="shared" si="2"/>
        <v>82.516239107526587</v>
      </c>
      <c r="H43" s="5">
        <f>IF($D$6&gt;=B43,C42*$D$10,"")</f>
        <v>0</v>
      </c>
      <c r="I43" s="9">
        <f t="shared" si="5"/>
        <v>2571.0204765009476</v>
      </c>
      <c r="K43" s="23">
        <f t="shared" si="4"/>
        <v>1585.3816994023514</v>
      </c>
    </row>
    <row r="44" spans="2:11" ht="17.25" customHeight="1" x14ac:dyDescent="0.25">
      <c r="B44" s="1">
        <f t="shared" si="3"/>
        <v>27</v>
      </c>
      <c r="C44" s="5">
        <f t="shared" si="0"/>
        <v>48184.406621267175</v>
      </c>
      <c r="D44" s="5">
        <f t="shared" si="1"/>
        <v>2111.2865386937146</v>
      </c>
      <c r="E44" s="5">
        <f>IF($D$6&gt;=B44,C43*$D$14,"")</f>
        <v>377.21769869970666</v>
      </c>
      <c r="F44" s="5">
        <f>IF($D$6&gt;=B44,PMT($D$14,$D$6,-$D$7),"")</f>
        <v>2488.5042373934211</v>
      </c>
      <c r="G44" s="5">
        <f t="shared" si="2"/>
        <v>79.215716726938396</v>
      </c>
      <c r="H44" s="5">
        <f>IF($D$6&gt;=B44,C43*$D$10,"")</f>
        <v>0</v>
      </c>
      <c r="I44" s="9">
        <f t="shared" si="5"/>
        <v>2567.7199541203595</v>
      </c>
      <c r="K44" s="23">
        <f t="shared" si="4"/>
        <v>1554.1757445627791</v>
      </c>
    </row>
    <row r="45" spans="2:11" ht="17.25" customHeight="1" x14ac:dyDescent="0.25">
      <c r="B45" s="1">
        <f t="shared" si="3"/>
        <v>28</v>
      </c>
      <c r="C45" s="5">
        <f t="shared" si="0"/>
        <v>46057.285433533259</v>
      </c>
      <c r="D45" s="5">
        <f t="shared" si="1"/>
        <v>2127.1211877339174</v>
      </c>
      <c r="E45" s="5">
        <f>IF($D$6&gt;=B45,C44*$D$14,"")</f>
        <v>361.3830496595038</v>
      </c>
      <c r="F45" s="5">
        <f>IF($D$6&gt;=B45,PMT($D$14,$D$6,-$D$7),"")</f>
        <v>2488.5042373934211</v>
      </c>
      <c r="G45" s="5">
        <f t="shared" si="2"/>
        <v>75.890440428495793</v>
      </c>
      <c r="H45" s="5">
        <f>IF($D$6&gt;=B45,C44*$D$10,"")</f>
        <v>0</v>
      </c>
      <c r="I45" s="9">
        <f t="shared" si="5"/>
        <v>2564.394677821917</v>
      </c>
      <c r="K45" s="23">
        <f t="shared" si="4"/>
        <v>1523.5668097989394</v>
      </c>
    </row>
    <row r="46" spans="2:11" ht="17.25" customHeight="1" x14ac:dyDescent="0.25">
      <c r="B46" s="1">
        <f t="shared" si="3"/>
        <v>29</v>
      </c>
      <c r="C46" s="5">
        <f t="shared" si="0"/>
        <v>43914.21083689134</v>
      </c>
      <c r="D46" s="5">
        <f t="shared" si="1"/>
        <v>2143.0745966419217</v>
      </c>
      <c r="E46" s="5">
        <f>IF($D$6&gt;=B46,C45*$D$14,"")</f>
        <v>345.42964075149945</v>
      </c>
      <c r="F46" s="5">
        <f>IF($D$6&gt;=B46,PMT($D$14,$D$6,-$D$7),"")</f>
        <v>2488.5042373934211</v>
      </c>
      <c r="G46" s="5">
        <f t="shared" si="2"/>
        <v>72.540224557814881</v>
      </c>
      <c r="H46" s="5">
        <f>IF($D$6&gt;=B46,C45*$D$10,"")</f>
        <v>0</v>
      </c>
      <c r="I46" s="9">
        <f t="shared" si="5"/>
        <v>2561.0444619512359</v>
      </c>
      <c r="K46" s="23">
        <f t="shared" si="4"/>
        <v>1493.5436514879498</v>
      </c>
    </row>
    <row r="47" spans="2:11" ht="17.25" customHeight="1" x14ac:dyDescent="0.25">
      <c r="B47" s="1">
        <f t="shared" si="3"/>
        <v>30</v>
      </c>
      <c r="C47" s="5">
        <f t="shared" si="0"/>
        <v>41755.063180774603</v>
      </c>
      <c r="D47" s="5">
        <f t="shared" si="1"/>
        <v>2159.147656116736</v>
      </c>
      <c r="E47" s="5">
        <f>IF($D$6&gt;=B47,C46*$D$14,"")</f>
        <v>329.35658127668506</v>
      </c>
      <c r="F47" s="5">
        <f>IF($D$6&gt;=B47,PMT($D$14,$D$6,-$D$7),"")</f>
        <v>2488.5042373934211</v>
      </c>
      <c r="G47" s="5">
        <f t="shared" si="2"/>
        <v>69.164882068103864</v>
      </c>
      <c r="H47" s="5">
        <f>IF($D$6&gt;=B47,C46*$D$10,"")</f>
        <v>0</v>
      </c>
      <c r="I47" s="9">
        <f t="shared" si="5"/>
        <v>2557.669119461525</v>
      </c>
      <c r="K47" s="23">
        <f t="shared" si="4"/>
        <v>1464.0952358574032</v>
      </c>
    </row>
    <row r="48" spans="2:11" ht="17.25" customHeight="1" x14ac:dyDescent="0.25">
      <c r="B48" s="1">
        <f t="shared" si="3"/>
        <v>31</v>
      </c>
      <c r="C48" s="5">
        <f t="shared" si="0"/>
        <v>39579.721917236995</v>
      </c>
      <c r="D48" s="5">
        <f t="shared" si="1"/>
        <v>2175.3412635376117</v>
      </c>
      <c r="E48" s="5">
        <f>IF($D$6&gt;=B48,C47*$D$14,"")</f>
        <v>313.16297385580953</v>
      </c>
      <c r="F48" s="5">
        <f>IF($D$6&gt;=B48,PMT($D$14,$D$6,-$D$7),"")</f>
        <v>2488.5042373934211</v>
      </c>
      <c r="G48" s="5">
        <f t="shared" si="2"/>
        <v>65.764224509719995</v>
      </c>
      <c r="H48" s="5">
        <f>IF($D$6&gt;=B48,C47*$D$10,"")</f>
        <v>0</v>
      </c>
      <c r="I48" s="9">
        <f t="shared" si="5"/>
        <v>2554.2684619031411</v>
      </c>
      <c r="K48" s="23">
        <f t="shared" si="4"/>
        <v>1435.210735089282</v>
      </c>
    </row>
    <row r="49" spans="2:11" ht="17.25" customHeight="1" x14ac:dyDescent="0.25">
      <c r="B49" s="1">
        <f t="shared" si="3"/>
        <v>32</v>
      </c>
      <c r="C49" s="5">
        <f t="shared" si="0"/>
        <v>37388.065594222848</v>
      </c>
      <c r="D49" s="5">
        <f t="shared" si="1"/>
        <v>2191.6563230141437</v>
      </c>
      <c r="E49" s="5">
        <f>IF($D$6&gt;=B49,C48*$D$14,"")</f>
        <v>296.84791437927743</v>
      </c>
      <c r="F49" s="5">
        <f>IF($D$6&gt;=B49,PMT($D$14,$D$6,-$D$7),"")</f>
        <v>2488.5042373934211</v>
      </c>
      <c r="G49" s="5">
        <f t="shared" si="2"/>
        <v>62.338062019648255</v>
      </c>
      <c r="H49" s="5">
        <f>IF($D$6&gt;=B49,C48*$D$10,"")</f>
        <v>0</v>
      </c>
      <c r="I49" s="9">
        <f t="shared" si="5"/>
        <v>2550.8422994130692</v>
      </c>
      <c r="K49" s="23">
        <f t="shared" si="4"/>
        <v>1406.8795234959857</v>
      </c>
    </row>
    <row r="50" spans="2:11" ht="17.25" customHeight="1" x14ac:dyDescent="0.25">
      <c r="B50" s="1">
        <f t="shared" si="3"/>
        <v>33</v>
      </c>
      <c r="C50" s="5">
        <f t="shared" ref="C50:C77" si="6">IF($D$6&gt;=B50,C49-D50,"")</f>
        <v>35179.971848786096</v>
      </c>
      <c r="D50" s="5">
        <f t="shared" ref="D50:D77" si="7">IF($D$6&gt;=B50,F50-E50,"")</f>
        <v>2208.0937454367499</v>
      </c>
      <c r="E50" s="5">
        <f>IF($D$6&gt;=B50,C49*$D$14,"")</f>
        <v>280.41049195667136</v>
      </c>
      <c r="F50" s="5">
        <f>IF($D$6&gt;=B50,PMT($D$14,$D$6,-$D$7),"")</f>
        <v>2488.5042373934211</v>
      </c>
      <c r="G50" s="5">
        <f t="shared" si="2"/>
        <v>58.886203310900981</v>
      </c>
      <c r="H50" s="5">
        <f>IF($D$6&gt;=B50,C49*$D$10,"")</f>
        <v>0</v>
      </c>
      <c r="I50" s="9">
        <f t="shared" ref="I50:I77" si="8">IF($D$6&gt;=B50,SUM(F50:H50),"")</f>
        <v>2547.3904407043219</v>
      </c>
      <c r="K50" s="23">
        <f t="shared" si="4"/>
        <v>1379.0911737671345</v>
      </c>
    </row>
    <row r="51" spans="2:11" ht="17.25" customHeight="1" x14ac:dyDescent="0.25">
      <c r="B51" s="1">
        <f t="shared" ref="B51:B77" si="9">IF($D$6&gt;B50,B50+1,"")</f>
        <v>34</v>
      </c>
      <c r="C51" s="5">
        <f t="shared" si="6"/>
        <v>32955.317400258573</v>
      </c>
      <c r="D51" s="5">
        <f t="shared" si="7"/>
        <v>2224.6544485275253</v>
      </c>
      <c r="E51" s="5">
        <f>IF($D$6&gt;=B51,C50*$D$14,"")</f>
        <v>263.84978886589573</v>
      </c>
      <c r="F51" s="5">
        <f>IF($D$6&gt;=B51,PMT($D$14,$D$6,-$D$7),"")</f>
        <v>2488.5042373934211</v>
      </c>
      <c r="G51" s="5">
        <f t="shared" si="2"/>
        <v>55.408455661838104</v>
      </c>
      <c r="H51" s="5">
        <f>IF($D$6&gt;=B51,C50*$D$10,"")</f>
        <v>0</v>
      </c>
      <c r="I51" s="9">
        <f t="shared" si="8"/>
        <v>2543.9126930552593</v>
      </c>
      <c r="K51" s="23">
        <f t="shared" si="4"/>
        <v>1351.8354532858452</v>
      </c>
    </row>
    <row r="52" spans="2:11" ht="17.25" customHeight="1" x14ac:dyDescent="0.25">
      <c r="B52" s="1">
        <f t="shared" si="9"/>
        <v>35</v>
      </c>
      <c r="C52" s="5">
        <f t="shared" si="6"/>
        <v>30713.978043367089</v>
      </c>
      <c r="D52" s="5">
        <f t="shared" si="7"/>
        <v>2241.3393568914817</v>
      </c>
      <c r="E52" s="5">
        <f>IF($D$6&gt;=B52,C51*$D$14,"")</f>
        <v>247.16488050193928</v>
      </c>
      <c r="F52" s="5">
        <f>IF($D$6&gt;=B52,PMT($D$14,$D$6,-$D$7),"")</f>
        <v>2488.5042373934211</v>
      </c>
      <c r="G52" s="5">
        <f t="shared" si="2"/>
        <v>51.904624905407246</v>
      </c>
      <c r="H52" s="5">
        <f>IF($D$6&gt;=B52,C51*$D$10,"")</f>
        <v>0</v>
      </c>
      <c r="I52" s="9">
        <f t="shared" si="8"/>
        <v>2540.4088622988284</v>
      </c>
      <c r="K52" s="23">
        <f t="shared" si="4"/>
        <v>1325.1023205131921</v>
      </c>
    </row>
    <row r="53" spans="2:11" ht="17.25" customHeight="1" x14ac:dyDescent="0.25">
      <c r="B53" s="1">
        <f t="shared" si="9"/>
        <v>36</v>
      </c>
      <c r="C53" s="5">
        <f t="shared" si="6"/>
        <v>28455.828641298922</v>
      </c>
      <c r="D53" s="5">
        <f t="shared" si="7"/>
        <v>2258.149402068168</v>
      </c>
      <c r="E53" s="5">
        <f>IF($D$6&gt;=B53,C52*$D$14,"")</f>
        <v>230.35483532525316</v>
      </c>
      <c r="F53" s="5">
        <f>IF($D$6&gt;=B53,PMT($D$14,$D$6,-$D$7),"")</f>
        <v>2488.5042373934211</v>
      </c>
      <c r="G53" s="5">
        <f t="shared" si="2"/>
        <v>48.374515418303162</v>
      </c>
      <c r="H53" s="5">
        <f>IF($D$6&gt;=B53,C52*$D$10,"")</f>
        <v>0</v>
      </c>
      <c r="I53" s="9">
        <f t="shared" si="8"/>
        <v>2536.8787528117241</v>
      </c>
      <c r="K53" s="23">
        <f t="shared" si="4"/>
        <v>1298.8819214395978</v>
      </c>
    </row>
    <row r="54" spans="2:11" ht="17.25" customHeight="1" x14ac:dyDescent="0.25">
      <c r="B54" s="1">
        <f t="shared" si="9"/>
        <v>37</v>
      </c>
      <c r="C54" s="5">
        <f t="shared" si="6"/>
        <v>26180.743118715243</v>
      </c>
      <c r="D54" s="5">
        <f t="shared" si="7"/>
        <v>2275.0855225836794</v>
      </c>
      <c r="E54" s="5">
        <f>IF($D$6&gt;=B54,C53*$D$14,"")</f>
        <v>213.41871480974191</v>
      </c>
      <c r="F54" s="5">
        <f>IF($D$6&gt;=B54,PMT($D$14,$D$6,-$D$7),"")</f>
        <v>2488.5042373934211</v>
      </c>
      <c r="G54" s="5">
        <f t="shared" si="2"/>
        <v>44.817930110045801</v>
      </c>
      <c r="H54" s="5">
        <f>IF($D$6&gt;=B54,C53*$D$10,"")</f>
        <v>0</v>
      </c>
      <c r="I54" s="9">
        <f t="shared" si="8"/>
        <v>2533.322167503467</v>
      </c>
      <c r="K54" s="23">
        <f t="shared" si="4"/>
        <v>1273.1645861019106</v>
      </c>
    </row>
    <row r="55" spans="2:11" ht="17.25" customHeight="1" x14ac:dyDescent="0.25">
      <c r="B55" s="1">
        <f t="shared" si="9"/>
        <v>38</v>
      </c>
      <c r="C55" s="5">
        <f t="shared" si="6"/>
        <v>23888.594454712187</v>
      </c>
      <c r="D55" s="5">
        <f t="shared" si="7"/>
        <v>2292.1486640030566</v>
      </c>
      <c r="E55" s="5">
        <f>IF($D$6&gt;=B55,C54*$D$14,"")</f>
        <v>196.35557339036433</v>
      </c>
      <c r="F55" s="5">
        <f>IF($D$6&gt;=B55,PMT($D$14,$D$6,-$D$7),"")</f>
        <v>2488.5042373934211</v>
      </c>
      <c r="G55" s="5">
        <f t="shared" si="2"/>
        <v>41.234670411976509</v>
      </c>
      <c r="H55" s="5">
        <f>IF($D$6&gt;=B55,C54*$D$10,"")</f>
        <v>0</v>
      </c>
      <c r="I55" s="9">
        <f t="shared" si="8"/>
        <v>2529.7389078053975</v>
      </c>
      <c r="K55" s="23">
        <f t="shared" si="4"/>
        <v>1247.9408251649638</v>
      </c>
    </row>
    <row r="56" spans="2:11" ht="17.25" customHeight="1" x14ac:dyDescent="0.25">
      <c r="B56" s="1">
        <f t="shared" si="9"/>
        <v>39</v>
      </c>
      <c r="C56" s="5">
        <f t="shared" si="6"/>
        <v>21579.254675729106</v>
      </c>
      <c r="D56" s="5">
        <f t="shared" si="7"/>
        <v>2309.3397789830797</v>
      </c>
      <c r="E56" s="5">
        <f>IF($D$6&gt;=B56,C55*$D$14,"")</f>
        <v>179.16445841034141</v>
      </c>
      <c r="F56" s="5">
        <f>IF($D$6&gt;=B56,PMT($D$14,$D$6,-$D$7),"")</f>
        <v>2488.5042373934211</v>
      </c>
      <c r="G56" s="5">
        <f t="shared" si="2"/>
        <v>37.624536266171695</v>
      </c>
      <c r="H56" s="5">
        <f>IF($D$6&gt;=B56,C55*$D$10,"")</f>
        <v>0</v>
      </c>
      <c r="I56" s="9">
        <f t="shared" si="8"/>
        <v>2526.1287736595928</v>
      </c>
      <c r="K56" s="23">
        <f t="shared" si="4"/>
        <v>1223.2013265664164</v>
      </c>
    </row>
    <row r="57" spans="2:11" ht="17.25" customHeight="1" x14ac:dyDescent="0.25">
      <c r="B57" s="1">
        <f t="shared" si="9"/>
        <v>40</v>
      </c>
      <c r="C57" s="5">
        <f t="shared" si="6"/>
        <v>19252.594848403653</v>
      </c>
      <c r="D57" s="5">
        <f t="shared" si="7"/>
        <v>2326.6598273254531</v>
      </c>
      <c r="E57" s="5">
        <f>IF($D$6&gt;=B57,C56*$D$14,"")</f>
        <v>161.84441006796828</v>
      </c>
      <c r="F57" s="5">
        <f>IF($D$6&gt;=B57,PMT($D$14,$D$6,-$D$7),"")</f>
        <v>2488.5042373934211</v>
      </c>
      <c r="G57" s="5">
        <f t="shared" si="2"/>
        <v>33.987326114273337</v>
      </c>
      <c r="H57" s="5">
        <f>IF($D$6&gt;=B57,C56*$D$10,"")</f>
        <v>0</v>
      </c>
      <c r="I57" s="9">
        <f t="shared" si="8"/>
        <v>2522.4915635076945</v>
      </c>
      <c r="K57" s="23">
        <f t="shared" si="4"/>
        <v>1198.9369522237139</v>
      </c>
    </row>
    <row r="58" spans="2:11" ht="17.25" customHeight="1" x14ac:dyDescent="0.25">
      <c r="B58" s="1">
        <f t="shared" si="9"/>
        <v>41</v>
      </c>
      <c r="C58" s="5">
        <f t="shared" si="6"/>
        <v>16908.48507237326</v>
      </c>
      <c r="D58" s="5">
        <f t="shared" si="7"/>
        <v>2344.1097760303937</v>
      </c>
      <c r="E58" s="5">
        <f>IF($D$6&gt;=B58,C57*$D$14,"")</f>
        <v>144.39446136302738</v>
      </c>
      <c r="F58" s="5">
        <f>IF($D$6&gt;=B58,PMT($D$14,$D$6,-$D$7),"")</f>
        <v>2488.5042373934211</v>
      </c>
      <c r="G58" s="5">
        <f t="shared" si="2"/>
        <v>30.322836886235748</v>
      </c>
      <c r="H58" s="5">
        <f>IF($D$6&gt;=B58,C57*$D$10,"")</f>
        <v>0</v>
      </c>
      <c r="I58" s="9">
        <f t="shared" si="8"/>
        <v>2518.8270742796567</v>
      </c>
      <c r="K58" s="23">
        <f t="shared" si="4"/>
        <v>1175.1387348020119</v>
      </c>
    </row>
    <row r="59" spans="2:11" ht="17.25" customHeight="1" x14ac:dyDescent="0.25">
      <c r="B59" s="1">
        <f t="shared" si="9"/>
        <v>42</v>
      </c>
      <c r="C59" s="5">
        <f t="shared" si="6"/>
        <v>14546.794473022637</v>
      </c>
      <c r="D59" s="5">
        <f t="shared" si="7"/>
        <v>2361.6905993506216</v>
      </c>
      <c r="E59" s="5">
        <f>IF($D$6&gt;=B59,C58*$D$14,"")</f>
        <v>126.81363804279944</v>
      </c>
      <c r="F59" s="5">
        <f>IF($D$6&gt;=B59,PMT($D$14,$D$6,-$D$7),"")</f>
        <v>2488.5042373934211</v>
      </c>
      <c r="G59" s="5">
        <f t="shared" si="2"/>
        <v>26.63086398898788</v>
      </c>
      <c r="H59" s="5">
        <f>IF($D$6&gt;=B59,C58*$D$10,"")</f>
        <v>0</v>
      </c>
      <c r="I59" s="9">
        <f t="shared" si="8"/>
        <v>2515.1351013824092</v>
      </c>
      <c r="K59" s="23">
        <f t="shared" si="4"/>
        <v>1151.7978745419503</v>
      </c>
    </row>
    <row r="60" spans="2:11" ht="17.25" customHeight="1" x14ac:dyDescent="0.25">
      <c r="B60" s="1">
        <f t="shared" si="9"/>
        <v>43</v>
      </c>
      <c r="C60" s="5">
        <f t="shared" si="6"/>
        <v>12167.391194176886</v>
      </c>
      <c r="D60" s="5">
        <f t="shared" si="7"/>
        <v>2379.4032788457512</v>
      </c>
      <c r="E60" s="5">
        <f>IF($D$6&gt;=B60,C59*$D$14,"")</f>
        <v>109.10095854766978</v>
      </c>
      <c r="F60" s="5">
        <f>IF($D$6&gt;=B60,PMT($D$14,$D$6,-$D$7),"")</f>
        <v>2488.5042373934211</v>
      </c>
      <c r="G60" s="5">
        <f t="shared" si="2"/>
        <v>22.911201295010653</v>
      </c>
      <c r="H60" s="5">
        <f>IF($D$6&gt;=B60,C59*$D$10,"")</f>
        <v>0</v>
      </c>
      <c r="I60" s="9">
        <f t="shared" si="8"/>
        <v>2511.415438688432</v>
      </c>
      <c r="K60" s="23">
        <f t="shared" si="4"/>
        <v>1128.9057361461553</v>
      </c>
    </row>
    <row r="61" spans="2:11" ht="17.25" customHeight="1" x14ac:dyDescent="0.25">
      <c r="B61" s="1">
        <f t="shared" si="9"/>
        <v>44</v>
      </c>
      <c r="C61" s="5">
        <f t="shared" si="6"/>
        <v>9770.1423907397912</v>
      </c>
      <c r="D61" s="5">
        <f t="shared" si="7"/>
        <v>2397.2488034370945</v>
      </c>
      <c r="E61" s="5">
        <f>IF($D$6&gt;=B61,C60*$D$14,"")</f>
        <v>91.255433956326641</v>
      </c>
      <c r="F61" s="5">
        <f>IF($D$6&gt;=B61,PMT($D$14,$D$6,-$D$7),"")</f>
        <v>2488.5042373934211</v>
      </c>
      <c r="G61" s="5">
        <f t="shared" si="2"/>
        <v>19.163641130828594</v>
      </c>
      <c r="H61" s="5">
        <f>IF($D$6&gt;=B61,C60*$D$10,"")</f>
        <v>0</v>
      </c>
      <c r="I61" s="9">
        <f t="shared" si="8"/>
        <v>2507.6678785242498</v>
      </c>
      <c r="K61" s="23">
        <f t="shared" si="4"/>
        <v>1106.4538457233978</v>
      </c>
    </row>
    <row r="62" spans="2:11" ht="17.25" customHeight="1" x14ac:dyDescent="0.25">
      <c r="B62" s="1">
        <f t="shared" si="9"/>
        <v>45</v>
      </c>
      <c r="C62" s="5">
        <f t="shared" si="6"/>
        <v>7354.9142212769184</v>
      </c>
      <c r="D62" s="5">
        <f t="shared" si="7"/>
        <v>2415.2281694628728</v>
      </c>
      <c r="E62" s="5">
        <f>IF($D$6&gt;=B62,C61*$D$14,"")</f>
        <v>73.276067930548436</v>
      </c>
      <c r="F62" s="5">
        <f>IF($D$6&gt;=B62,PMT($D$14,$D$6,-$D$7),"")</f>
        <v>2488.5042373934211</v>
      </c>
      <c r="G62" s="5">
        <f t="shared" si="2"/>
        <v>15.387974265415171</v>
      </c>
      <c r="H62" s="5">
        <f>IF($D$6&gt;=B62,C61*$D$10,"")</f>
        <v>0</v>
      </c>
      <c r="I62" s="9">
        <f t="shared" si="8"/>
        <v>2503.8922116588365</v>
      </c>
      <c r="K62" s="23">
        <f t="shared" si="4"/>
        <v>1084.4338877893342</v>
      </c>
    </row>
    <row r="63" spans="2:11" ht="17.25" customHeight="1" x14ac:dyDescent="0.25">
      <c r="B63" s="1">
        <f t="shared" si="9"/>
        <v>46</v>
      </c>
      <c r="C63" s="5">
        <f t="shared" si="6"/>
        <v>4921.5718405430744</v>
      </c>
      <c r="D63" s="5">
        <f t="shared" si="7"/>
        <v>2433.342380733844</v>
      </c>
      <c r="E63" s="5">
        <f>IF($D$6&gt;=B63,C62*$D$14,"")</f>
        <v>55.161856659576884</v>
      </c>
      <c r="F63" s="5">
        <f>IF($D$6&gt;=B63,PMT($D$14,$D$6,-$D$7),"")</f>
        <v>2488.5042373934211</v>
      </c>
      <c r="G63" s="5">
        <f t="shared" si="2"/>
        <v>11.583989898511145</v>
      </c>
      <c r="H63" s="5">
        <f>IF($D$6&gt;=B63,C62*$D$10,"")</f>
        <v>0</v>
      </c>
      <c r="I63" s="9">
        <f t="shared" si="8"/>
        <v>2500.0882272919321</v>
      </c>
      <c r="K63" s="23">
        <f t="shared" si="4"/>
        <v>1062.8377023227897</v>
      </c>
    </row>
    <row r="64" spans="2:11" ht="17.25" customHeight="1" x14ac:dyDescent="0.25">
      <c r="B64" s="1">
        <f t="shared" si="9"/>
        <v>47</v>
      </c>
      <c r="C64" s="5">
        <f t="shared" si="6"/>
        <v>2469.9793919537265</v>
      </c>
      <c r="D64" s="5">
        <f t="shared" si="7"/>
        <v>2451.5924485893479</v>
      </c>
      <c r="E64" s="5">
        <f>IF($D$6&gt;=B64,C63*$D$14,"")</f>
        <v>36.911788804073055</v>
      </c>
      <c r="F64" s="5">
        <f>IF($D$6&gt;=B64,PMT($D$14,$D$6,-$D$7),"")</f>
        <v>2488.5042373934211</v>
      </c>
      <c r="G64" s="5">
        <f t="shared" si="2"/>
        <v>7.7514756488553411</v>
      </c>
      <c r="H64" s="5">
        <f>IF($D$6&gt;=B64,C63*$D$10,"")</f>
        <v>0</v>
      </c>
      <c r="I64" s="9">
        <f t="shared" si="8"/>
        <v>2496.2557130422765</v>
      </c>
      <c r="K64" s="23">
        <f t="shared" si="4"/>
        <v>1041.6572818765528</v>
      </c>
    </row>
    <row r="65" spans="2:12" ht="17.25" customHeight="1" x14ac:dyDescent="0.25">
      <c r="B65" s="1">
        <f t="shared" si="9"/>
        <v>48</v>
      </c>
      <c r="C65" s="5">
        <f t="shared" si="6"/>
        <v>-4.1836756281554699E-11</v>
      </c>
      <c r="D65" s="5">
        <f t="shared" si="7"/>
        <v>2469.9793919537683</v>
      </c>
      <c r="E65" s="5">
        <f>IF($D$6&gt;=B65,C64*$D$14,"")</f>
        <v>18.524845439652946</v>
      </c>
      <c r="F65" s="5">
        <f>IF($D$6&gt;=B65,PMT($D$14,$D$6,-$D$7),"")</f>
        <v>2488.5042373934211</v>
      </c>
      <c r="G65" s="5">
        <f t="shared" si="2"/>
        <v>3.8902175423271186</v>
      </c>
      <c r="H65" s="5">
        <f>IF($D$6&gt;=B65,C64*$D$10,"")</f>
        <v>0</v>
      </c>
      <c r="I65" s="9">
        <f t="shared" si="8"/>
        <v>2492.3944549357484</v>
      </c>
      <c r="K65" s="23">
        <f>IF($D$6&gt;=B65,I65/((1+$I$7)^B65),"")</f>
        <v>1020.8847687416771</v>
      </c>
    </row>
    <row r="66" spans="2:12" ht="17.25" customHeight="1" x14ac:dyDescent="0.25">
      <c r="B66" s="1" t="str">
        <f t="shared" si="9"/>
        <v/>
      </c>
      <c r="C66" s="5" t="str">
        <f t="shared" si="6"/>
        <v/>
      </c>
      <c r="D66" s="5" t="str">
        <f t="shared" si="7"/>
        <v/>
      </c>
      <c r="E66" s="5" t="str">
        <f>IF($D$6&gt;=B66,C65*$D$14,"")</f>
        <v/>
      </c>
      <c r="F66" s="5" t="str">
        <f>IF($D$6&gt;=B66,PMT($D$14,$D$6,-$D$7),"")</f>
        <v/>
      </c>
      <c r="G66" s="5" t="str">
        <f t="shared" si="2"/>
        <v/>
      </c>
      <c r="H66" s="5" t="str">
        <f>IF($D$6&gt;=B66,C65*$D$10,"")</f>
        <v/>
      </c>
      <c r="I66" s="9" t="str">
        <f t="shared" si="8"/>
        <v/>
      </c>
      <c r="K66" s="23" t="str">
        <f t="shared" si="4"/>
        <v/>
      </c>
    </row>
    <row r="67" spans="2:12" ht="17.25" customHeight="1" x14ac:dyDescent="0.25">
      <c r="B67" s="1" t="str">
        <f t="shared" si="9"/>
        <v/>
      </c>
      <c r="C67" s="5" t="str">
        <f t="shared" si="6"/>
        <v/>
      </c>
      <c r="D67" s="5" t="str">
        <f t="shared" si="7"/>
        <v/>
      </c>
      <c r="E67" s="5" t="str">
        <f>IF($D$6&gt;=B67,C66*$D$14,"")</f>
        <v/>
      </c>
      <c r="F67" s="5" t="str">
        <f>IF($D$6&gt;=B67,PMT($D$14,$D$6,-$D$7),"")</f>
        <v/>
      </c>
      <c r="G67" s="5" t="str">
        <f t="shared" si="2"/>
        <v/>
      </c>
      <c r="H67" s="5" t="str">
        <f>IF($D$6&gt;=B67,C66*$D$10,"")</f>
        <v/>
      </c>
      <c r="I67" s="9" t="str">
        <f t="shared" si="8"/>
        <v/>
      </c>
      <c r="K67" s="23" t="str">
        <f t="shared" si="4"/>
        <v/>
      </c>
    </row>
    <row r="68" spans="2:12" ht="17.25" customHeight="1" x14ac:dyDescent="0.25">
      <c r="B68" s="1" t="str">
        <f t="shared" si="9"/>
        <v/>
      </c>
      <c r="C68" s="5" t="str">
        <f t="shared" si="6"/>
        <v/>
      </c>
      <c r="D68" s="5" t="str">
        <f t="shared" si="7"/>
        <v/>
      </c>
      <c r="E68" s="5" t="str">
        <f>IF($D$6&gt;=B68,C67*$D$14,"")</f>
        <v/>
      </c>
      <c r="F68" s="5" t="str">
        <f>IF($D$6&gt;=B68,PMT($D$14,$D$6,-$D$7),"")</f>
        <v/>
      </c>
      <c r="G68" s="5" t="str">
        <f t="shared" si="2"/>
        <v/>
      </c>
      <c r="H68" s="5" t="str">
        <f>IF($D$6&gt;=B68,C67*$D$10,"")</f>
        <v/>
      </c>
      <c r="I68" s="9" t="str">
        <f t="shared" si="8"/>
        <v/>
      </c>
      <c r="K68" s="23" t="str">
        <f t="shared" si="4"/>
        <v/>
      </c>
    </row>
    <row r="69" spans="2:12" ht="17.25" customHeight="1" x14ac:dyDescent="0.25">
      <c r="B69" s="1" t="str">
        <f t="shared" si="9"/>
        <v/>
      </c>
      <c r="C69" s="5" t="str">
        <f t="shared" si="6"/>
        <v/>
      </c>
      <c r="D69" s="5" t="str">
        <f t="shared" si="7"/>
        <v/>
      </c>
      <c r="E69" s="5" t="str">
        <f>IF($D$6&gt;=B69,C68*$D$14,"")</f>
        <v/>
      </c>
      <c r="F69" s="5" t="str">
        <f>IF($D$6&gt;=B69,PMT($D$14,$D$6,-$D$7),"")</f>
        <v/>
      </c>
      <c r="G69" s="5" t="str">
        <f t="shared" si="2"/>
        <v/>
      </c>
      <c r="H69" s="5" t="str">
        <f>IF($D$6&gt;=B69,C68*$D$10,"")</f>
        <v/>
      </c>
      <c r="I69" s="9" t="str">
        <f t="shared" si="8"/>
        <v/>
      </c>
      <c r="K69" s="23" t="str">
        <f t="shared" si="4"/>
        <v/>
      </c>
    </row>
    <row r="70" spans="2:12" ht="17.25" customHeight="1" x14ac:dyDescent="0.25">
      <c r="B70" s="1" t="str">
        <f t="shared" si="9"/>
        <v/>
      </c>
      <c r="C70" s="5" t="str">
        <f t="shared" si="6"/>
        <v/>
      </c>
      <c r="D70" s="5" t="str">
        <f t="shared" si="7"/>
        <v/>
      </c>
      <c r="E70" s="5" t="str">
        <f>IF($D$6&gt;=B70,C69*$D$14,"")</f>
        <v/>
      </c>
      <c r="F70" s="5" t="str">
        <f>IF($D$6&gt;=B70,PMT($D$14,$D$6,-$D$7),"")</f>
        <v/>
      </c>
      <c r="G70" s="5" t="str">
        <f t="shared" si="2"/>
        <v/>
      </c>
      <c r="H70" s="5" t="str">
        <f>IF($D$6&gt;=B70,C69*$D$10,"")</f>
        <v/>
      </c>
      <c r="I70" s="9" t="str">
        <f t="shared" si="8"/>
        <v/>
      </c>
      <c r="K70" s="23" t="str">
        <f t="shared" si="4"/>
        <v/>
      </c>
    </row>
    <row r="71" spans="2:12" ht="17.25" customHeight="1" x14ac:dyDescent="0.25">
      <c r="B71" s="1" t="str">
        <f t="shared" si="9"/>
        <v/>
      </c>
      <c r="C71" s="5" t="str">
        <f t="shared" si="6"/>
        <v/>
      </c>
      <c r="D71" s="5" t="str">
        <f t="shared" si="7"/>
        <v/>
      </c>
      <c r="E71" s="5" t="str">
        <f>IF($D$6&gt;=B71,C70*$D$14,"")</f>
        <v/>
      </c>
      <c r="F71" s="5" t="str">
        <f>IF($D$6&gt;=B71,PMT($D$14,$D$6,-$D$7),"")</f>
        <v/>
      </c>
      <c r="G71" s="5" t="str">
        <f t="shared" si="2"/>
        <v/>
      </c>
      <c r="H71" s="5" t="str">
        <f>IF($D$6&gt;=B71,C70*$D$10,"")</f>
        <v/>
      </c>
      <c r="I71" s="9" t="str">
        <f t="shared" si="8"/>
        <v/>
      </c>
      <c r="K71" s="23" t="str">
        <f t="shared" si="4"/>
        <v/>
      </c>
    </row>
    <row r="72" spans="2:12" ht="17.25" customHeight="1" x14ac:dyDescent="0.25">
      <c r="B72" s="1" t="str">
        <f t="shared" si="9"/>
        <v/>
      </c>
      <c r="C72" s="5" t="str">
        <f t="shared" si="6"/>
        <v/>
      </c>
      <c r="D72" s="5" t="str">
        <f t="shared" si="7"/>
        <v/>
      </c>
      <c r="E72" s="5" t="str">
        <f>IF($D$6&gt;=B72,C71*$D$14,"")</f>
        <v/>
      </c>
      <c r="F72" s="5" t="str">
        <f>IF($D$6&gt;=B72,PMT($D$14,$D$6,-$D$7),"")</f>
        <v/>
      </c>
      <c r="G72" s="5" t="str">
        <f t="shared" si="2"/>
        <v/>
      </c>
      <c r="H72" s="5" t="str">
        <f>IF($D$6&gt;=B72,C71*$D$10,"")</f>
        <v/>
      </c>
      <c r="I72" s="9" t="str">
        <f t="shared" si="8"/>
        <v/>
      </c>
      <c r="K72" s="23" t="str">
        <f t="shared" si="4"/>
        <v/>
      </c>
    </row>
    <row r="73" spans="2:12" ht="17.25" customHeight="1" x14ac:dyDescent="0.25">
      <c r="B73" s="1" t="str">
        <f t="shared" si="9"/>
        <v/>
      </c>
      <c r="C73" s="5" t="str">
        <f t="shared" si="6"/>
        <v/>
      </c>
      <c r="D73" s="5" t="str">
        <f t="shared" si="7"/>
        <v/>
      </c>
      <c r="E73" s="5" t="str">
        <f>IF($D$6&gt;=B73,C72*$D$14,"")</f>
        <v/>
      </c>
      <c r="F73" s="5" t="str">
        <f>IF($D$6&gt;=B73,PMT($D$14,$D$6,-$D$7),"")</f>
        <v/>
      </c>
      <c r="G73" s="5" t="str">
        <f t="shared" si="2"/>
        <v/>
      </c>
      <c r="H73" s="5" t="str">
        <f>IF($D$6&gt;=B73,C72*$D$10,"")</f>
        <v/>
      </c>
      <c r="I73" s="9" t="str">
        <f t="shared" si="8"/>
        <v/>
      </c>
      <c r="K73" s="23" t="str">
        <f>IF($D$6&gt;=B73,I73/((1+$I$7)^B73),"")</f>
        <v/>
      </c>
    </row>
    <row r="74" spans="2:12" ht="17.25" customHeight="1" x14ac:dyDescent="0.25">
      <c r="B74" s="1" t="str">
        <f t="shared" si="9"/>
        <v/>
      </c>
      <c r="C74" s="5" t="str">
        <f t="shared" si="6"/>
        <v/>
      </c>
      <c r="D74" s="5" t="str">
        <f t="shared" si="7"/>
        <v/>
      </c>
      <c r="E74" s="5" t="str">
        <f>IF($D$6&gt;=B74,C73*$D$14,"")</f>
        <v/>
      </c>
      <c r="F74" s="5" t="str">
        <f>IF($D$6&gt;=B74,PMT($D$14,$D$6,-$D$7),"")</f>
        <v/>
      </c>
      <c r="G74" s="5" t="str">
        <f t="shared" si="2"/>
        <v/>
      </c>
      <c r="H74" s="5" t="str">
        <f>IF($D$6&gt;=B74,C73*$D$10,"")</f>
        <v/>
      </c>
      <c r="I74" s="9" t="str">
        <f t="shared" si="8"/>
        <v/>
      </c>
      <c r="K74" s="23" t="str">
        <f t="shared" si="4"/>
        <v/>
      </c>
    </row>
    <row r="75" spans="2:12" ht="17.25" customHeight="1" x14ac:dyDescent="0.25">
      <c r="B75" s="1" t="str">
        <f t="shared" si="9"/>
        <v/>
      </c>
      <c r="C75" s="5" t="str">
        <f t="shared" si="6"/>
        <v/>
      </c>
      <c r="D75" s="5" t="str">
        <f t="shared" si="7"/>
        <v/>
      </c>
      <c r="E75" s="5" t="str">
        <f>IF($D$6&gt;=B75,C74*$D$14,"")</f>
        <v/>
      </c>
      <c r="F75" s="5" t="str">
        <f>IF($D$6&gt;=B75,PMT($D$14,$D$6,-$D$7),"")</f>
        <v/>
      </c>
      <c r="G75" s="5" t="str">
        <f t="shared" si="2"/>
        <v/>
      </c>
      <c r="H75" s="5" t="str">
        <f>IF($D$6&gt;=B75,C74*$D$10,"")</f>
        <v/>
      </c>
      <c r="I75" s="9" t="str">
        <f t="shared" si="8"/>
        <v/>
      </c>
      <c r="K75" s="23" t="str">
        <f t="shared" si="4"/>
        <v/>
      </c>
    </row>
    <row r="76" spans="2:12" ht="17.25" customHeight="1" x14ac:dyDescent="0.25">
      <c r="B76" s="1" t="str">
        <f t="shared" si="9"/>
        <v/>
      </c>
      <c r="C76" s="5" t="str">
        <f t="shared" si="6"/>
        <v/>
      </c>
      <c r="D76" s="5" t="str">
        <f t="shared" si="7"/>
        <v/>
      </c>
      <c r="E76" s="5" t="str">
        <f>IF($D$6&gt;=B76,C75*$D$14,"")</f>
        <v/>
      </c>
      <c r="F76" s="5" t="str">
        <f>IF($D$6&gt;=B76,PMT($D$14,$D$6,-$D$7),"")</f>
        <v/>
      </c>
      <c r="G76" s="5" t="str">
        <f t="shared" si="2"/>
        <v/>
      </c>
      <c r="H76" s="5" t="str">
        <f>IF($D$6&gt;=B76,C75*$D$10,"")</f>
        <v/>
      </c>
      <c r="I76" s="9" t="str">
        <f t="shared" si="8"/>
        <v/>
      </c>
      <c r="K76" s="23" t="str">
        <f t="shared" si="4"/>
        <v/>
      </c>
    </row>
    <row r="77" spans="2:12" ht="17.25" customHeight="1" thickBot="1" x14ac:dyDescent="0.3">
      <c r="B77" s="1" t="str">
        <f t="shared" si="9"/>
        <v/>
      </c>
      <c r="C77" s="5" t="str">
        <f t="shared" si="6"/>
        <v/>
      </c>
      <c r="D77" s="5" t="str">
        <f t="shared" si="7"/>
        <v/>
      </c>
      <c r="E77" s="5" t="str">
        <f>IF($D$6&gt;=B77,C76*$D$14,"")</f>
        <v/>
      </c>
      <c r="F77" s="5" t="str">
        <f>IF($D$6&gt;=B77,PMT($D$14,$D$6,-$D$7),"")</f>
        <v/>
      </c>
      <c r="G77" s="5" t="str">
        <f t="shared" si="2"/>
        <v/>
      </c>
      <c r="H77" s="5" t="str">
        <f>IF($D$6&gt;=B77,C76*$D$10,"")</f>
        <v/>
      </c>
      <c r="I77" s="9" t="str">
        <f t="shared" si="8"/>
        <v/>
      </c>
      <c r="K77" s="23" t="str">
        <f t="shared" si="4"/>
        <v/>
      </c>
    </row>
    <row r="78" spans="2:12" ht="26.25" customHeight="1" thickBot="1" x14ac:dyDescent="0.3">
      <c r="C78" s="6" t="s">
        <v>0</v>
      </c>
      <c r="D78" s="7">
        <f>SUM(D18:D77)</f>
        <v>100000.00000000003</v>
      </c>
      <c r="E78" s="7">
        <f t="shared" ref="E78:I78" si="10">SUM(E18:E77)</f>
        <v>19448.203394884196</v>
      </c>
      <c r="F78" s="7">
        <f t="shared" si="10"/>
        <v>119448.2033948843</v>
      </c>
      <c r="G78" s="7">
        <f t="shared" si="10"/>
        <v>4084.1227129256786</v>
      </c>
      <c r="H78" s="7">
        <f t="shared" si="10"/>
        <v>0</v>
      </c>
      <c r="I78" s="8">
        <f t="shared" si="10"/>
        <v>123532.3261078099</v>
      </c>
      <c r="K78" s="27">
        <f>SUM(K18:K77)</f>
        <v>81313.531331644641</v>
      </c>
      <c r="L78" s="1" t="b">
        <f>ROUND(K78,5)=ROUND(I8,5)</f>
        <v>1</v>
      </c>
    </row>
    <row r="79" spans="2:12" ht="6" customHeight="1" x14ac:dyDescent="0.25">
      <c r="I79" s="12"/>
    </row>
    <row r="80" spans="2:12" ht="17.25" customHeight="1" x14ac:dyDescent="0.25">
      <c r="I80" s="13"/>
    </row>
    <row r="81" ht="17.25" customHeight="1" x14ac:dyDescent="0.25"/>
    <row r="82" ht="17.25" customHeight="1" x14ac:dyDescent="0.25"/>
    <row r="83" ht="17.25" customHeight="1" x14ac:dyDescent="0.25"/>
    <row r="84" ht="17.25" customHeight="1" x14ac:dyDescent="0.25"/>
    <row r="85" ht="17.25" customHeight="1" x14ac:dyDescent="0.25"/>
    <row r="86" ht="17.25" customHeight="1" x14ac:dyDescent="0.25"/>
    <row r="87" ht="17.25" customHeight="1" x14ac:dyDescent="0.25"/>
    <row r="88" ht="17.25" customHeight="1" x14ac:dyDescent="0.25"/>
    <row r="89" ht="17.25" customHeight="1" x14ac:dyDescent="0.25"/>
    <row r="90" ht="17.25" customHeight="1" x14ac:dyDescent="0.25"/>
  </sheetData>
  <mergeCells count="10">
    <mergeCell ref="L5:M5"/>
    <mergeCell ref="L9:M9"/>
    <mergeCell ref="B2:H2"/>
    <mergeCell ref="G11:I11"/>
    <mergeCell ref="G9:H9"/>
    <mergeCell ref="B4:I4"/>
    <mergeCell ref="G6:H6"/>
    <mergeCell ref="G7:H7"/>
    <mergeCell ref="G8:H8"/>
    <mergeCell ref="G10:H10"/>
  </mergeCells>
  <dataValidations count="1">
    <dataValidation type="list" errorStyle="warning" showInputMessage="1" showErrorMessage="1" errorTitle="No es formato válido" sqref="D11">
      <formula1>"30/360,30/365"</formula1>
    </dataValidation>
  </dataValidations>
  <hyperlinks>
    <hyperlink ref="B2" r:id="rId1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Fnanciamiento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Interés contra inflación</dc:title>
  <dc:creator>SinElefantesBlancos.com.ar</dc:creator>
  <cp:keywords>sistema; amortizacion; cuotas; tasa; deuda; monto; saldo; tea; cft</cp:keywords>
  <cp:lastModifiedBy>user</cp:lastModifiedBy>
  <dcterms:created xsi:type="dcterms:W3CDTF">2012-10-17T23:40:35Z</dcterms:created>
  <dcterms:modified xsi:type="dcterms:W3CDTF">2024-11-01T01:39:28Z</dcterms:modified>
</cp:coreProperties>
</file>